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4232" windowHeight="8196" activeTab="0"/>
  </bookViews>
  <sheets>
    <sheet name="Bodování" sheetId="1" r:id="rId1"/>
    <sheet name="Družstva" sheetId="2" r:id="rId2"/>
    <sheet name="Jednotlivci" sheetId="3" r:id="rId3"/>
  </sheets>
  <definedNames/>
  <calcPr fullCalcOnLoad="1"/>
</workbook>
</file>

<file path=xl/sharedStrings.xml><?xml version="1.0" encoding="utf-8"?>
<sst xmlns="http://schemas.openxmlformats.org/spreadsheetml/2006/main" count="164" uniqueCount="84">
  <si>
    <t>el.=0</t>
  </si>
  <si>
    <r>
      <t>Řazení družstva :</t>
    </r>
    <r>
      <rPr>
        <sz val="10"/>
        <rFont val="Times New Roman CE"/>
        <family val="0"/>
      </rPr>
      <t xml:space="preserve"> na 1. až 3. místě výškařky, na 3. až 5. místě dálkařky</t>
    </r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</si>
  <si>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</si>
  <si>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</si>
  <si>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</si>
  <si>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</si>
  <si>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</si>
  <si>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</si>
  <si>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</si>
  <si>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</si>
  <si>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600m </t>
  </si>
  <si>
    <t>výška</t>
  </si>
  <si>
    <t xml:space="preserve">dálka </t>
  </si>
  <si>
    <t xml:space="preserve">míček </t>
  </si>
  <si>
    <t>Pořadí</t>
  </si>
  <si>
    <t>Družstvo</t>
  </si>
  <si>
    <t>Celk.bodů</t>
  </si>
  <si>
    <t>Jméno</t>
  </si>
  <si>
    <t>Škola</t>
  </si>
  <si>
    <t>celk.body</t>
  </si>
  <si>
    <t>60m</t>
  </si>
  <si>
    <t>600m</t>
  </si>
  <si>
    <t>dálka</t>
  </si>
  <si>
    <t>míček</t>
  </si>
  <si>
    <t>:</t>
  </si>
  <si>
    <t>Pomocný výpočet</t>
  </si>
  <si>
    <t>Data - Seřadit -</t>
  </si>
  <si>
    <r>
      <t>Setřídění tabulky :</t>
    </r>
    <r>
      <rPr>
        <sz val="10"/>
        <rFont val="Times New Roman CE"/>
        <family val="1"/>
      </rPr>
      <t xml:space="preserve"> označ blok  </t>
    </r>
    <r>
      <rPr>
        <b/>
        <sz val="10"/>
        <rFont val="Times New Roman CE"/>
        <family val="0"/>
      </rPr>
      <t>C5 - V74</t>
    </r>
  </si>
  <si>
    <r>
      <t xml:space="preserve">podle sloupce </t>
    </r>
    <r>
      <rPr>
        <b/>
        <sz val="10"/>
        <rFont val="Arial"/>
        <family val="2"/>
      </rPr>
      <t>G</t>
    </r>
    <r>
      <rPr>
        <b/>
        <sz val="10"/>
        <rFont val="Arial CE"/>
        <family val="0"/>
      </rPr>
      <t xml:space="preserve"> </t>
    </r>
    <r>
      <rPr>
        <sz val="10"/>
        <rFont val="Arial"/>
        <family val="0"/>
      </rPr>
      <t>- sestupně</t>
    </r>
  </si>
  <si>
    <t>Poř.</t>
  </si>
  <si>
    <t>Heslo : pr</t>
  </si>
  <si>
    <t>PS</t>
  </si>
  <si>
    <t>Okres</t>
  </si>
  <si>
    <t>MLADŠÍ  ŽÁKYNĚ   Atletický čtyřboj 2011</t>
  </si>
  <si>
    <t>ZŠ Kralovice</t>
  </si>
  <si>
    <t>ZŠ Zruč-Senec</t>
  </si>
  <si>
    <t>Petra Šafránková</t>
  </si>
  <si>
    <t>Dominika Houšková</t>
  </si>
  <si>
    <t>Aneta Rumlová</t>
  </si>
  <si>
    <t>Tereza Dáňová</t>
  </si>
  <si>
    <t>ZŠ Horní Bříza</t>
  </si>
  <si>
    <t>Barbora Zelenková</t>
  </si>
  <si>
    <t>Lenka Trchová</t>
  </si>
  <si>
    <t>Adéla Srpová</t>
  </si>
  <si>
    <t>Iveta Rozumná</t>
  </si>
  <si>
    <t>ZŠ Plasy</t>
  </si>
  <si>
    <t>Kristýna Opičková</t>
  </si>
  <si>
    <t>Jana Alexandrovičová</t>
  </si>
  <si>
    <t>Dominika Antošová</t>
  </si>
  <si>
    <t>Zdeňka Krejčová</t>
  </si>
  <si>
    <t>Lucie Kovaříková</t>
  </si>
  <si>
    <t>ZŠ Dolní Bělá</t>
  </si>
  <si>
    <t>Daniela Kubísková</t>
  </si>
  <si>
    <t>Jaroslava Rozhoňová</t>
  </si>
  <si>
    <t>Ladislava Krausová</t>
  </si>
  <si>
    <t>Simona Vajzová</t>
  </si>
  <si>
    <t>Eliška Janouškovcová</t>
  </si>
  <si>
    <t>Gymnázium Plasy</t>
  </si>
  <si>
    <t>Martina Lišková</t>
  </si>
  <si>
    <t>Lucie Benešová</t>
  </si>
  <si>
    <t>Michaela Šmídová</t>
  </si>
  <si>
    <t>ZŠ Heřmanova Huť</t>
  </si>
  <si>
    <t>Simona Šlehofrová</t>
  </si>
  <si>
    <t>Ilona Mudrová</t>
  </si>
  <si>
    <t>Michaela Sladká</t>
  </si>
  <si>
    <t>Hana Ježková</t>
  </si>
  <si>
    <t>Marcela Křížová</t>
  </si>
  <si>
    <t>Kateřina Benešová</t>
  </si>
  <si>
    <t>Klára Buňková</t>
  </si>
  <si>
    <t>Veronka Kožíšková</t>
  </si>
  <si>
    <t>Štěpánka Sýkorová</t>
  </si>
  <si>
    <t>Dana Šišková</t>
  </si>
  <si>
    <t>Kateřina Motisová</t>
  </si>
  <si>
    <t>Karolína Raichová</t>
  </si>
  <si>
    <t xml:space="preserve"> </t>
  </si>
  <si>
    <t>1.</t>
  </si>
  <si>
    <t>2.</t>
  </si>
  <si>
    <t>3.</t>
  </si>
  <si>
    <t>4.</t>
  </si>
  <si>
    <t>5.</t>
  </si>
  <si>
    <t>6.</t>
  </si>
  <si>
    <t>7.</t>
  </si>
  <si>
    <t>MLADŠÍ  ŽÁKYNĚ   Atletický čtyřboj 2011 (konečné pořadí)</t>
  </si>
  <si>
    <t>Kateřina Zíková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</si>
</sst>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0.00"/>
    <numFmt numFmtId="168" formatCode="[$-405]d\.\ mmmm\ yyyy"/>
  </numFmts>
  <fonts count="34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u val="single"/>
      <sz val="10"/>
      <color indexed="12"/>
      <name val="Arial"/>
      <family val="0"/>
    </font>
    <font>
      <b/>
      <u val="single"/>
      <sz val="16"/>
      <name val="Times New Roman CE"/>
      <family val="1"/>
    </font>
    <font>
      <sz val="16"/>
      <name val="Arial"/>
      <family val="0"/>
    </font>
    <font>
      <sz val="14"/>
      <name val="Arial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24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1" fontId="6" fillId="0" borderId="0" xfId="0" applyNumberFormat="1" applyFont="1" applyBorder="1" applyAlignment="1" quotePrefix="1">
      <alignment/>
    </xf>
    <xf numFmtId="1" fontId="7" fillId="0" borderId="0" xfId="0" applyNumberFormat="1" applyFont="1" applyBorder="1" applyAlignment="1" quotePrefix="1">
      <alignment/>
    </xf>
    <xf numFmtId="1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164" fontId="6" fillId="0" borderId="0" xfId="0" applyNumberFormat="1" applyFont="1" applyBorder="1" applyAlignment="1">
      <alignment/>
    </xf>
    <xf numFmtId="167" fontId="5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9" fillId="0" borderId="20" xfId="0" applyNumberFormat="1" applyFont="1" applyBorder="1" applyAlignment="1">
      <alignment/>
    </xf>
    <xf numFmtId="0" fontId="3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" fillId="0" borderId="2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67" fontId="1" fillId="4" borderId="12" xfId="0" applyNumberFormat="1" applyFont="1" applyFill="1" applyBorder="1" applyAlignment="1">
      <alignment horizontal="right"/>
    </xf>
    <xf numFmtId="1" fontId="5" fillId="4" borderId="23" xfId="0" applyNumberFormat="1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0" fontId="0" fillId="4" borderId="13" xfId="0" applyFont="1" applyFill="1" applyBorder="1" applyAlignment="1">
      <alignment/>
    </xf>
    <xf numFmtId="0" fontId="3" fillId="24" borderId="24" xfId="0" applyNumberFormat="1" applyFont="1" applyFill="1" applyBorder="1" applyAlignment="1">
      <alignment horizontal="left"/>
    </xf>
    <xf numFmtId="0" fontId="3" fillId="24" borderId="25" xfId="0" applyFont="1" applyFill="1" applyBorder="1" applyAlignment="1">
      <alignment horizontal="left"/>
    </xf>
    <xf numFmtId="0" fontId="3" fillId="24" borderId="26" xfId="0" applyNumberFormat="1" applyFont="1" applyFill="1" applyBorder="1" applyAlignment="1">
      <alignment horizontal="left"/>
    </xf>
    <xf numFmtId="0" fontId="15" fillId="0" borderId="15" xfId="0" applyFont="1" applyBorder="1" applyAlignment="1">
      <alignment horizontal="center" vertical="center"/>
    </xf>
    <xf numFmtId="14" fontId="16" fillId="0" borderId="15" xfId="0" applyNumberFormat="1" applyFont="1" applyBorder="1" applyAlignment="1" quotePrefix="1">
      <alignment vertical="center"/>
    </xf>
    <xf numFmtId="14" fontId="16" fillId="0" borderId="15" xfId="0" applyNumberFormat="1" applyFont="1" applyBorder="1" applyAlignment="1" quotePrefix="1">
      <alignment horizontal="center" vertical="center"/>
    </xf>
    <xf numFmtId="1" fontId="16" fillId="0" borderId="15" xfId="0" applyNumberFormat="1" applyFont="1" applyBorder="1" applyAlignment="1" quotePrefix="1">
      <alignment horizontal="center" vertical="center"/>
    </xf>
    <xf numFmtId="0" fontId="15" fillId="0" borderId="15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17" borderId="24" xfId="0" applyFont="1" applyFill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167" fontId="1" fillId="17" borderId="27" xfId="0" applyNumberFormat="1" applyFont="1" applyFill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2" fontId="1" fillId="17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17" borderId="32" xfId="0" applyFont="1" applyFill="1" applyBorder="1" applyAlignment="1">
      <alignment horizontal="center"/>
    </xf>
    <xf numFmtId="166" fontId="6" fillId="0" borderId="31" xfId="0" applyNumberFormat="1" applyFont="1" applyBorder="1" applyAlignment="1">
      <alignment horizontal="center"/>
    </xf>
    <xf numFmtId="167" fontId="1" fillId="17" borderId="31" xfId="0" applyNumberFormat="1" applyFont="1" applyFill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2" fontId="1" fillId="17" borderId="32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1" fillId="17" borderId="3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17" borderId="25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7" fontId="1" fillId="17" borderId="0" xfId="0" applyNumberFormat="1" applyFont="1" applyFill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17" borderId="26" xfId="0" applyFont="1" applyFill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7" fontId="1" fillId="17" borderId="14" xfId="0" applyNumberFormat="1" applyFont="1" applyFill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2" fontId="1" fillId="17" borderId="39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17" borderId="41" xfId="0" applyNumberFormat="1" applyFont="1" applyFill="1" applyBorder="1" applyAlignment="1">
      <alignment horizontal="center"/>
    </xf>
    <xf numFmtId="164" fontId="1" fillId="17" borderId="42" xfId="0" applyNumberFormat="1" applyFont="1" applyFill="1" applyBorder="1" applyAlignment="1">
      <alignment horizontal="center"/>
    </xf>
    <xf numFmtId="164" fontId="1" fillId="17" borderId="1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11" borderId="0" xfId="0" applyFill="1" applyBorder="1" applyAlignment="1">
      <alignment/>
    </xf>
    <xf numFmtId="2" fontId="0" fillId="11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0" fillId="0" borderId="22" xfId="0" applyNumberFormat="1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" fontId="6" fillId="0" borderId="15" xfId="0" applyNumberFormat="1" applyFont="1" applyBorder="1" applyAlignment="1" quotePrefix="1">
      <alignment horizontal="left"/>
    </xf>
    <xf numFmtId="14" fontId="6" fillId="0" borderId="15" xfId="0" applyNumberFormat="1" applyFont="1" applyBorder="1" applyAlignment="1" quotePrefix="1">
      <alignment/>
    </xf>
    <xf numFmtId="1" fontId="6" fillId="0" borderId="15" xfId="0" applyNumberFormat="1" applyFont="1" applyBorder="1" applyAlignment="1" quotePrefix="1">
      <alignment horizontal="center"/>
    </xf>
    <xf numFmtId="164" fontId="5" fillId="0" borderId="15" xfId="0" applyNumberFormat="1" applyFont="1" applyBorder="1" applyAlignment="1" quotePrefix="1">
      <alignment horizontal="center"/>
    </xf>
    <xf numFmtId="0" fontId="0" fillId="0" borderId="46" xfId="0" applyBorder="1" applyAlignment="1">
      <alignment horizontal="center"/>
    </xf>
    <xf numFmtId="1" fontId="6" fillId="0" borderId="46" xfId="0" applyNumberFormat="1" applyFont="1" applyBorder="1" applyAlignment="1" quotePrefix="1">
      <alignment horizontal="left"/>
    </xf>
    <xf numFmtId="14" fontId="6" fillId="0" borderId="46" xfId="0" applyNumberFormat="1" applyFont="1" applyBorder="1" applyAlignment="1" quotePrefix="1">
      <alignment/>
    </xf>
    <xf numFmtId="1" fontId="6" fillId="0" borderId="46" xfId="0" applyNumberFormat="1" applyFont="1" applyBorder="1" applyAlignment="1" quotePrefix="1">
      <alignment horizontal="center"/>
    </xf>
    <xf numFmtId="164" fontId="5" fillId="0" borderId="46" xfId="0" applyNumberFormat="1" applyFont="1" applyBorder="1" applyAlignment="1" quotePrefix="1">
      <alignment horizont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5" fillId="0" borderId="32" xfId="0" applyNumberFormat="1" applyFont="1" applyBorder="1" applyAlignment="1" quotePrefix="1">
      <alignment/>
    </xf>
    <xf numFmtId="164" fontId="6" fillId="0" borderId="31" xfId="0" applyNumberFormat="1" applyFont="1" applyBorder="1" applyAlignment="1">
      <alignment/>
    </xf>
    <xf numFmtId="167" fontId="5" fillId="0" borderId="31" xfId="0" applyNumberFormat="1" applyFont="1" applyBorder="1" applyAlignment="1" quotePrefix="1">
      <alignment horizontal="left"/>
    </xf>
    <xf numFmtId="1" fontId="5" fillId="0" borderId="15" xfId="0" applyNumberFormat="1" applyFont="1" applyBorder="1" applyAlignment="1" quotePrefix="1">
      <alignment horizontal="center"/>
    </xf>
    <xf numFmtId="2" fontId="5" fillId="0" borderId="15" xfId="0" applyNumberFormat="1" applyFont="1" applyBorder="1" applyAlignment="1" quotePrefix="1">
      <alignment horizontal="center"/>
    </xf>
    <xf numFmtId="0" fontId="0" fillId="17" borderId="15" xfId="0" applyFill="1" applyBorder="1" applyAlignment="1">
      <alignment horizontal="center"/>
    </xf>
    <xf numFmtId="1" fontId="6" fillId="17" borderId="15" xfId="0" applyNumberFormat="1" applyFont="1" applyFill="1" applyBorder="1" applyAlignment="1" quotePrefix="1">
      <alignment horizontal="left"/>
    </xf>
    <xf numFmtId="14" fontId="6" fillId="17" borderId="15" xfId="0" applyNumberFormat="1" applyFont="1" applyFill="1" applyBorder="1" applyAlignment="1" quotePrefix="1">
      <alignment/>
    </xf>
    <xf numFmtId="1" fontId="6" fillId="17" borderId="15" xfId="0" applyNumberFormat="1" applyFont="1" applyFill="1" applyBorder="1" applyAlignment="1" quotePrefix="1">
      <alignment horizontal="center"/>
    </xf>
    <xf numFmtId="164" fontId="5" fillId="17" borderId="15" xfId="0" applyNumberFormat="1" applyFont="1" applyFill="1" applyBorder="1" applyAlignment="1" quotePrefix="1">
      <alignment horizontal="center"/>
    </xf>
    <xf numFmtId="1" fontId="5" fillId="17" borderId="0" xfId="0" applyNumberFormat="1" applyFont="1" applyFill="1" applyBorder="1" applyAlignment="1" quotePrefix="1">
      <alignment/>
    </xf>
    <xf numFmtId="164" fontId="6" fillId="17" borderId="0" xfId="0" applyNumberFormat="1" applyFont="1" applyFill="1" applyBorder="1" applyAlignment="1">
      <alignment/>
    </xf>
    <xf numFmtId="167" fontId="5" fillId="17" borderId="0" xfId="0" applyNumberFormat="1" applyFont="1" applyFill="1" applyBorder="1" applyAlignment="1" quotePrefix="1">
      <alignment horizontal="left"/>
    </xf>
    <xf numFmtId="1" fontId="5" fillId="17" borderId="15" xfId="0" applyNumberFormat="1" applyFont="1" applyFill="1" applyBorder="1" applyAlignment="1" quotePrefix="1">
      <alignment horizontal="center"/>
    </xf>
    <xf numFmtId="2" fontId="5" fillId="17" borderId="15" xfId="0" applyNumberFormat="1" applyFont="1" applyFill="1" applyBorder="1" applyAlignment="1" quotePrefix="1">
      <alignment horizontal="center"/>
    </xf>
    <xf numFmtId="1" fontId="5" fillId="17" borderId="32" xfId="0" applyNumberFormat="1" applyFont="1" applyFill="1" applyBorder="1" applyAlignment="1" quotePrefix="1">
      <alignment/>
    </xf>
    <xf numFmtId="164" fontId="6" fillId="17" borderId="31" xfId="0" applyNumberFormat="1" applyFont="1" applyFill="1" applyBorder="1" applyAlignment="1">
      <alignment/>
    </xf>
    <xf numFmtId="167" fontId="5" fillId="17" borderId="31" xfId="0" applyNumberFormat="1" applyFont="1" applyFill="1" applyBorder="1" applyAlignment="1" quotePrefix="1">
      <alignment horizontal="left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56"/>
  <sheetViews>
    <sheetView tabSelected="1" zoomScalePageLayoutView="0" workbookViewId="0" topLeftCell="A31">
      <selection activeCell="E43" sqref="E43"/>
    </sheetView>
  </sheetViews>
  <sheetFormatPr defaultColWidth="9.140625" defaultRowHeight="12.75"/>
  <cols>
    <col min="1" max="1" width="6.140625" style="0" customWidth="1"/>
    <col min="2" max="2" width="5.421875" style="0" customWidth="1"/>
    <col min="3" max="3" width="22.421875" style="0" customWidth="1"/>
    <col min="4" max="4" width="3.8515625" style="0" customWidth="1"/>
    <col min="5" max="5" width="3.57421875" style="0" customWidth="1"/>
    <col min="6" max="6" width="8.421875" style="0" customWidth="1"/>
    <col min="7" max="7" width="8.421875" style="0" hidden="1" customWidth="1"/>
    <col min="8" max="8" width="5.00390625" style="0" customWidth="1"/>
    <col min="9" max="9" width="5.7109375" style="0" customWidth="1"/>
    <col min="10" max="10" width="2.28125" style="0" customWidth="1"/>
    <col min="11" max="11" width="1.28515625" style="0" customWidth="1"/>
    <col min="12" max="12" width="5.140625" style="0" customWidth="1"/>
    <col min="13" max="13" width="5.8515625" style="0" customWidth="1"/>
    <col min="14" max="14" width="7.28125" style="0" customWidth="1"/>
    <col min="15" max="15" width="6.140625" style="0" customWidth="1"/>
    <col min="16" max="16" width="6.8515625" style="0" customWidth="1"/>
    <col min="17" max="17" width="5.8515625" style="0" customWidth="1"/>
    <col min="18" max="18" width="6.8515625" style="0" customWidth="1"/>
    <col min="19" max="19" width="6.7109375" style="0" customWidth="1"/>
    <col min="21" max="21" width="0.13671875" style="0" hidden="1" customWidth="1"/>
    <col min="22" max="22" width="7.421875" style="0" hidden="1" customWidth="1"/>
    <col min="23" max="23" width="11.421875" style="0" bestFit="1" customWidth="1"/>
    <col min="24" max="24" width="11.28125" style="0" customWidth="1"/>
  </cols>
  <sheetData>
    <row r="1" spans="1:21" ht="15">
      <c r="A1" s="1"/>
      <c r="B1" s="1" t="s">
        <v>0</v>
      </c>
      <c r="C1" s="2" t="s">
        <v>33</v>
      </c>
      <c r="D1" s="2"/>
      <c r="E1" s="2"/>
      <c r="F1" s="1"/>
      <c r="G1" s="1"/>
      <c r="H1" s="92"/>
      <c r="I1" s="91"/>
      <c r="J1" s="1"/>
      <c r="L1" s="29" t="s">
        <v>27</v>
      </c>
      <c r="M1" s="30"/>
      <c r="N1" s="30"/>
      <c r="O1" s="30"/>
      <c r="P1" s="30"/>
      <c r="Q1" s="30"/>
      <c r="R1" s="30"/>
      <c r="S1" s="31" t="s">
        <v>30</v>
      </c>
      <c r="T1" s="31"/>
      <c r="U1" s="34"/>
    </row>
    <row r="2" spans="1:21" ht="12.75">
      <c r="A2" s="1"/>
      <c r="B2" s="1"/>
      <c r="C2" s="2" t="s">
        <v>1</v>
      </c>
      <c r="D2" s="2"/>
      <c r="E2" s="2"/>
      <c r="F2" s="1"/>
      <c r="G2" s="1"/>
      <c r="H2" s="92"/>
      <c r="I2" s="92"/>
      <c r="J2" s="1"/>
      <c r="L2" s="32" t="s">
        <v>26</v>
      </c>
      <c r="M2" s="30"/>
      <c r="N2" s="30"/>
      <c r="O2" s="30"/>
      <c r="P2" s="30"/>
      <c r="Q2" s="30"/>
      <c r="R2" s="30"/>
      <c r="S2" s="1"/>
      <c r="T2" s="1"/>
      <c r="U2" s="1"/>
    </row>
    <row r="3" spans="1:21" ht="12.75">
      <c r="A3" s="1"/>
      <c r="B3" s="1"/>
      <c r="C3" s="2"/>
      <c r="D3" s="2"/>
      <c r="E3" s="2"/>
      <c r="F3" s="1"/>
      <c r="G3" s="1"/>
      <c r="H3" s="92"/>
      <c r="I3" s="92"/>
      <c r="J3" s="93"/>
      <c r="L3" s="94" t="s">
        <v>28</v>
      </c>
      <c r="M3" s="95"/>
      <c r="N3" s="95"/>
      <c r="O3" s="94"/>
      <c r="P3" s="94"/>
      <c r="Q3" s="30"/>
      <c r="R3" s="30"/>
      <c r="S3" s="1"/>
      <c r="T3" s="1"/>
      <c r="U3" s="33"/>
    </row>
    <row r="4" spans="1:21" ht="13.5" thickBot="1">
      <c r="A4" s="97" t="s">
        <v>2</v>
      </c>
      <c r="B4" s="98" t="s">
        <v>3</v>
      </c>
      <c r="C4" s="97" t="s">
        <v>4</v>
      </c>
      <c r="D4" s="98" t="s">
        <v>5</v>
      </c>
      <c r="E4" s="98" t="s">
        <v>6</v>
      </c>
      <c r="F4" s="99" t="s">
        <v>7</v>
      </c>
      <c r="G4" s="21"/>
      <c r="H4" s="100" t="s">
        <v>8</v>
      </c>
      <c r="I4" s="101" t="s">
        <v>9</v>
      </c>
      <c r="J4" s="110" t="s">
        <v>10</v>
      </c>
      <c r="K4" s="111"/>
      <c r="L4" s="111"/>
      <c r="M4" s="102" t="s">
        <v>9</v>
      </c>
      <c r="N4" s="100" t="s">
        <v>11</v>
      </c>
      <c r="O4" s="102" t="s">
        <v>9</v>
      </c>
      <c r="P4" s="100" t="s">
        <v>12</v>
      </c>
      <c r="Q4" s="101" t="s">
        <v>9</v>
      </c>
      <c r="R4" s="100" t="s">
        <v>13</v>
      </c>
      <c r="S4" s="102" t="s">
        <v>9</v>
      </c>
      <c r="T4" s="96"/>
      <c r="U4" s="14" t="s">
        <v>25</v>
      </c>
    </row>
    <row r="5" spans="1:19" ht="13.5" thickBot="1">
      <c r="A5" s="103">
        <v>1</v>
      </c>
      <c r="B5" s="3">
        <v>1</v>
      </c>
      <c r="C5" s="4" t="s">
        <v>34</v>
      </c>
      <c r="D5" s="5"/>
      <c r="E5" s="6" t="s">
        <v>31</v>
      </c>
      <c r="F5" s="28">
        <f>SUM(F6:F10)-MIN(F6:F10)</f>
        <v>5205</v>
      </c>
      <c r="G5" s="104">
        <f>F5</f>
        <v>5205</v>
      </c>
      <c r="H5" s="35"/>
      <c r="I5" s="36"/>
      <c r="J5" s="37"/>
      <c r="K5" s="36"/>
      <c r="L5" s="38"/>
      <c r="M5" s="39"/>
      <c r="N5" s="40"/>
      <c r="O5" s="36"/>
      <c r="P5" s="40"/>
      <c r="Q5" s="36"/>
      <c r="R5" s="41"/>
      <c r="S5" s="42"/>
    </row>
    <row r="6" spans="1:22" ht="13.5" thickBot="1">
      <c r="A6" s="105"/>
      <c r="B6" s="7"/>
      <c r="C6" s="43" t="s">
        <v>67</v>
      </c>
      <c r="D6" s="106"/>
      <c r="E6" s="14"/>
      <c r="F6" s="23">
        <f>I6+M6+O6+Q6+S6</f>
        <v>1376</v>
      </c>
      <c r="G6" s="22">
        <f>F5</f>
        <v>5205</v>
      </c>
      <c r="H6" s="87">
        <v>9</v>
      </c>
      <c r="I6" s="51">
        <f>IF(AND(H6&gt;6.8,H6&lt;12.8),IF($B$5=1,ROUNDDOWN(46.0849*(12.76-H6)^1.81,0),ROUNDDOWN(46.0849*(13-H6)^1.81,)),0)</f>
        <v>506</v>
      </c>
      <c r="J6" s="52">
        <v>2</v>
      </c>
      <c r="K6" s="53" t="s">
        <v>24</v>
      </c>
      <c r="L6" s="54">
        <v>16.9</v>
      </c>
      <c r="M6" s="55">
        <f>V6</f>
        <v>289</v>
      </c>
      <c r="N6" s="56">
        <v>120</v>
      </c>
      <c r="O6" s="51">
        <f>IF(AND(N6&gt;75),ROUNDDOWN(1.84523*(N6-75)^1.348,0),0)</f>
        <v>312</v>
      </c>
      <c r="P6" s="56"/>
      <c r="Q6" s="51">
        <f>IF(AND(P6&gt;210),ROUNDDOWN(0.188807*(P6-210)^1.41,0),0)</f>
        <v>0</v>
      </c>
      <c r="R6" s="57">
        <v>32.79</v>
      </c>
      <c r="S6" s="58">
        <f>IF(AND(R6&gt;7.95),ROUNDDOWN(7.86*(R6-7.95)^1.1,0),0)</f>
        <v>269</v>
      </c>
      <c r="U6" s="15">
        <f>J6*60+L6</f>
        <v>136.9</v>
      </c>
      <c r="V6" s="16">
        <f>IF(U6&gt;0,(INT(POWER(185-U6,1.88)*0.19889)),0)</f>
        <v>289</v>
      </c>
    </row>
    <row r="7" spans="1:22" ht="13.5" thickBot="1">
      <c r="A7" s="107"/>
      <c r="B7" s="7"/>
      <c r="C7" s="44" t="s">
        <v>68</v>
      </c>
      <c r="D7" s="106"/>
      <c r="E7" s="14"/>
      <c r="F7" s="24">
        <f>I7+M7+O7+Q7+S7</f>
        <v>1196</v>
      </c>
      <c r="G7" s="22">
        <f>F5</f>
        <v>5205</v>
      </c>
      <c r="H7" s="88">
        <v>9.6</v>
      </c>
      <c r="I7" s="59">
        <f>IF(AND(H7&gt;6.8,H7&lt;12.8),IF($B$5=1,ROUNDDOWN(46.0849*(12.76-H7)^1.81,0),ROUNDDOWN(46.0849*(13-H7)^1.81,)),0)</f>
        <v>369</v>
      </c>
      <c r="J7" s="60">
        <v>2</v>
      </c>
      <c r="K7" s="61" t="s">
        <v>24</v>
      </c>
      <c r="L7" s="62">
        <v>10.4</v>
      </c>
      <c r="M7" s="63">
        <f>V7</f>
        <v>366</v>
      </c>
      <c r="N7" s="64"/>
      <c r="O7" s="59">
        <f>IF(AND(N7&gt;75),ROUNDDOWN(1.84523*(N7-75)^1.348,0),0)</f>
        <v>0</v>
      </c>
      <c r="P7" s="64">
        <v>352</v>
      </c>
      <c r="Q7" s="59">
        <f>IF(AND(P7&gt;210),ROUNDDOWN(0.188807*(P7-210)^1.41,0),0)</f>
        <v>204</v>
      </c>
      <c r="R7" s="65">
        <v>31.8</v>
      </c>
      <c r="S7" s="66">
        <f>IF(AND(R7&gt;7.95),ROUNDDOWN(7.86*(R7-7.95)^1.1,0),0)</f>
        <v>257</v>
      </c>
      <c r="U7" s="15">
        <f>J7*60+L7</f>
        <v>130.4</v>
      </c>
      <c r="V7" s="16">
        <f>IF(U7&gt;0,(INT(POWER(185-U7,1.88)*0.19889)),0)</f>
        <v>366</v>
      </c>
    </row>
    <row r="8" spans="1:22" ht="13.5" thickBot="1">
      <c r="A8" s="107"/>
      <c r="B8" s="7"/>
      <c r="C8" s="44" t="s">
        <v>69</v>
      </c>
      <c r="D8" s="106"/>
      <c r="E8" s="14"/>
      <c r="F8" s="24">
        <f>I8+M8+O8+Q8+S8</f>
        <v>1300</v>
      </c>
      <c r="G8" s="22">
        <f>F5</f>
        <v>5205</v>
      </c>
      <c r="H8" s="67">
        <v>9.5</v>
      </c>
      <c r="I8" s="68">
        <f>IF(AND(H8&gt;6.8,H8&lt;12.8),IF($B$5=1,ROUNDDOWN(46.0849*(12.76-H8)^1.81,0),ROUNDDOWN(46.0849*(13-H8)^1.81,)),0)</f>
        <v>391</v>
      </c>
      <c r="J8" s="69">
        <v>2</v>
      </c>
      <c r="K8" s="70" t="s">
        <v>24</v>
      </c>
      <c r="L8" s="71">
        <v>2.1</v>
      </c>
      <c r="M8" s="72">
        <f>V8</f>
        <v>478</v>
      </c>
      <c r="N8" s="64"/>
      <c r="O8" s="68">
        <f>IF(AND(N8&gt;75),ROUNDDOWN(1.84523*(N8-75)^1.348,0),0)</f>
        <v>0</v>
      </c>
      <c r="P8" s="64">
        <v>342</v>
      </c>
      <c r="Q8" s="68">
        <f>IF(AND(P8&gt;210),ROUNDDOWN(0.188807*(P8-210)^1.41,0),0)</f>
        <v>184</v>
      </c>
      <c r="R8" s="65">
        <v>30.92</v>
      </c>
      <c r="S8" s="73">
        <f>IF(AND(R8&gt;7.95),ROUNDDOWN(7.86*(R8-7.95)^1.1,0),0)</f>
        <v>247</v>
      </c>
      <c r="U8" s="15">
        <f>J8*60+L8</f>
        <v>122.1</v>
      </c>
      <c r="V8" s="16">
        <f>IF(U8&gt;0,(INT(POWER(185-U8,1.88)*0.19889)),0)</f>
        <v>478</v>
      </c>
    </row>
    <row r="9" spans="1:22" ht="13.5" thickBot="1">
      <c r="A9" s="107"/>
      <c r="B9" s="7"/>
      <c r="C9" s="44" t="s">
        <v>70</v>
      </c>
      <c r="D9" s="106"/>
      <c r="E9" s="14"/>
      <c r="F9" s="24">
        <f>I9+M9+O9+Q9+S9</f>
        <v>1333</v>
      </c>
      <c r="G9" s="22">
        <f>F5</f>
        <v>5205</v>
      </c>
      <c r="H9" s="88">
        <v>8.9</v>
      </c>
      <c r="I9" s="59">
        <f>IF(AND(H9&gt;6.8,H9&lt;12.8),IF($B$5=1,ROUNDDOWN(46.0849*(12.76-H9)^1.81,0),ROUNDDOWN(46.0849*(13-H9)^1.81,)),0)</f>
        <v>531</v>
      </c>
      <c r="J9" s="60">
        <v>2</v>
      </c>
      <c r="K9" s="61" t="s">
        <v>24</v>
      </c>
      <c r="L9" s="62">
        <v>3.2</v>
      </c>
      <c r="M9" s="63">
        <f>V9</f>
        <v>463</v>
      </c>
      <c r="N9" s="64">
        <v>110</v>
      </c>
      <c r="O9" s="59">
        <f>IF(AND(N9&gt;75),ROUNDDOWN(1.84523*(N9-75)^1.348,0),0)</f>
        <v>222</v>
      </c>
      <c r="P9" s="64"/>
      <c r="Q9" s="59">
        <f>IF(AND(P9&gt;210),ROUNDDOWN(0.188807*(P9-210)^1.41,0),0)</f>
        <v>0</v>
      </c>
      <c r="R9" s="65">
        <v>19.65</v>
      </c>
      <c r="S9" s="66">
        <f>IF(AND(R9&gt;7.95),ROUNDDOWN(7.86*(R9-7.95)^1.1,0),0)</f>
        <v>117</v>
      </c>
      <c r="U9" s="15">
        <f>J9*60+L9</f>
        <v>123.2</v>
      </c>
      <c r="V9" s="16">
        <f>IF(U9&gt;0,(INT(POWER(185-U9,1.88)*0.19889)),0)</f>
        <v>463</v>
      </c>
    </row>
    <row r="10" spans="1:22" ht="13.5" thickBot="1">
      <c r="A10" s="108"/>
      <c r="B10" s="8"/>
      <c r="C10" s="45" t="s">
        <v>71</v>
      </c>
      <c r="D10" s="9"/>
      <c r="E10" s="10"/>
      <c r="F10" s="25">
        <f>I10+M10+O10+Q10+S10</f>
        <v>1124</v>
      </c>
      <c r="G10" s="22">
        <f>F5</f>
        <v>5205</v>
      </c>
      <c r="H10" s="89">
        <v>9.3</v>
      </c>
      <c r="I10" s="74">
        <f>IF(AND(H10&gt;6.8,H10&lt;12.8),IF($B$5=1,ROUNDDOWN(46.0849*(12.76-H10)^1.81,0),ROUNDDOWN(46.0849*(13-H10)^1.81,)),0)</f>
        <v>435</v>
      </c>
      <c r="J10" s="75">
        <v>2</v>
      </c>
      <c r="K10" s="76" t="s">
        <v>24</v>
      </c>
      <c r="L10" s="77">
        <v>18.3</v>
      </c>
      <c r="M10" s="78">
        <f>V10</f>
        <v>273</v>
      </c>
      <c r="N10" s="79">
        <v>105</v>
      </c>
      <c r="O10" s="74">
        <f>IF(AND(N10&gt;75),ROUNDDOWN(1.84523*(N10-75)^1.348,0),0)</f>
        <v>180</v>
      </c>
      <c r="P10" s="79"/>
      <c r="Q10" s="74">
        <f>IF(AND(P10&gt;210),ROUNDDOWN(0.188807*(P10-210)^1.41,0),0)</f>
        <v>0</v>
      </c>
      <c r="R10" s="80">
        <v>30.05</v>
      </c>
      <c r="S10" s="81">
        <f>IF(AND(R10&gt;7.95),ROUNDDOWN(7.86*(R10-7.95)^1.1,0),0)</f>
        <v>236</v>
      </c>
      <c r="U10" s="15">
        <f>J10*60+L10</f>
        <v>138.3</v>
      </c>
      <c r="V10" s="16">
        <f>IF(U10&gt;0,(INT(POWER(185-U10,1.88)*0.19889)),0)</f>
        <v>273</v>
      </c>
    </row>
    <row r="11" spans="6:19" ht="13.5" thickBot="1">
      <c r="F11" s="26"/>
      <c r="G11" s="22">
        <f>F5</f>
        <v>5205</v>
      </c>
      <c r="H11" s="20"/>
      <c r="I11" s="82"/>
      <c r="J11" s="83"/>
      <c r="K11" s="84"/>
      <c r="L11" s="85"/>
      <c r="M11" s="86"/>
      <c r="N11" s="20"/>
      <c r="O11" s="82"/>
      <c r="P11" s="20"/>
      <c r="Q11" s="82"/>
      <c r="R11" s="20"/>
      <c r="S11" s="82"/>
    </row>
    <row r="12" spans="1:19" ht="13.5" thickBot="1">
      <c r="A12" s="103">
        <v>2</v>
      </c>
      <c r="B12" s="3">
        <f>$B$5</f>
        <v>1</v>
      </c>
      <c r="C12" s="4" t="s">
        <v>35</v>
      </c>
      <c r="D12" s="5"/>
      <c r="E12" s="6" t="s">
        <v>31</v>
      </c>
      <c r="F12" s="28">
        <f>SUM(F13:F17)-MIN(F13:F17)</f>
        <v>4539</v>
      </c>
      <c r="G12" s="104">
        <f>F12</f>
        <v>4539</v>
      </c>
      <c r="H12" s="35"/>
      <c r="I12" s="36"/>
      <c r="J12" s="37"/>
      <c r="K12" s="36"/>
      <c r="L12" s="38"/>
      <c r="M12" s="39"/>
      <c r="N12" s="40"/>
      <c r="O12" s="36"/>
      <c r="P12" s="40"/>
      <c r="Q12" s="36"/>
      <c r="R12" s="41"/>
      <c r="S12" s="42"/>
    </row>
    <row r="13" spans="1:22" ht="13.5" thickBot="1">
      <c r="A13" s="105"/>
      <c r="B13" s="7"/>
      <c r="C13" s="43" t="s">
        <v>36</v>
      </c>
      <c r="D13" s="106"/>
      <c r="E13" s="14"/>
      <c r="F13" s="23">
        <f>I13+M13+O13+Q13+S13</f>
        <v>1040</v>
      </c>
      <c r="G13" s="22">
        <f>F12</f>
        <v>4539</v>
      </c>
      <c r="H13" s="87">
        <v>9.9</v>
      </c>
      <c r="I13" s="51">
        <f>IF(AND(H13&gt;6.8,H13&lt;12.8),IF($B$5=1,ROUNDDOWN(46.0849*(12.76-H13)^1.81,0),ROUNDDOWN(46.0849*(13-H13)^1.81,)),0)</f>
        <v>308</v>
      </c>
      <c r="J13" s="52">
        <v>2</v>
      </c>
      <c r="K13" s="53" t="s">
        <v>24</v>
      </c>
      <c r="L13" s="54">
        <v>36.3</v>
      </c>
      <c r="M13" s="55">
        <f>V13</f>
        <v>109</v>
      </c>
      <c r="N13" s="56"/>
      <c r="O13" s="51">
        <f>IF(AND(N13&gt;75),ROUNDDOWN(1.84523*(N13-75)^1.348,0),0)</f>
        <v>0</v>
      </c>
      <c r="P13" s="56">
        <v>352</v>
      </c>
      <c r="Q13" s="51">
        <f>IF(AND(P13&gt;210),ROUNDDOWN(0.188807*(P13-210)^1.41,0),0)</f>
        <v>204</v>
      </c>
      <c r="R13" s="57">
        <v>45.09</v>
      </c>
      <c r="S13" s="58">
        <f>IF(AND(R13&gt;7.95),ROUNDDOWN(7.86*(R13-7.95)^1.1,0),0)</f>
        <v>419</v>
      </c>
      <c r="U13" s="15">
        <f>J13*60+L13</f>
        <v>156.3</v>
      </c>
      <c r="V13" s="16">
        <f>IF(U13&gt;0,(INT(POWER(185-U13,1.88)*0.19889)),0)</f>
        <v>109</v>
      </c>
    </row>
    <row r="14" spans="1:22" ht="13.5" thickBot="1">
      <c r="A14" s="107"/>
      <c r="B14" s="7"/>
      <c r="C14" s="44" t="s">
        <v>37</v>
      </c>
      <c r="D14" s="106"/>
      <c r="E14" s="14"/>
      <c r="F14" s="24">
        <f>I14+M14+O14+Q14+S14</f>
        <v>837</v>
      </c>
      <c r="G14" s="22">
        <f>F12</f>
        <v>4539</v>
      </c>
      <c r="H14" s="88">
        <v>10.2</v>
      </c>
      <c r="I14" s="59">
        <f>IF(AND(H14&gt;6.8,H14&lt;12.8),IF($B$5=1,ROUNDDOWN(46.0849*(12.76-H14)^1.81,0),ROUNDDOWN(46.0849*(13-H14)^1.81,)),0)</f>
        <v>252</v>
      </c>
      <c r="J14" s="60">
        <v>2</v>
      </c>
      <c r="K14" s="61" t="s">
        <v>24</v>
      </c>
      <c r="L14" s="62">
        <v>27.8</v>
      </c>
      <c r="M14" s="63">
        <f>V14</f>
        <v>178</v>
      </c>
      <c r="N14" s="64">
        <v>105</v>
      </c>
      <c r="O14" s="59">
        <f>IF(AND(N14&gt;75),ROUNDDOWN(1.84523*(N14-75)^1.348,0),0)</f>
        <v>180</v>
      </c>
      <c r="P14" s="64"/>
      <c r="Q14" s="59">
        <f>IF(AND(P14&gt;210),ROUNDDOWN(0.188807*(P14-210)^1.41,0),0)</f>
        <v>0</v>
      </c>
      <c r="R14" s="65">
        <v>29.25</v>
      </c>
      <c r="S14" s="66">
        <f>IF(AND(R14&gt;7.95),ROUNDDOWN(7.86*(R14-7.95)^1.1,0),0)</f>
        <v>227</v>
      </c>
      <c r="U14" s="15">
        <f>J14*60+L14</f>
        <v>147.8</v>
      </c>
      <c r="V14" s="16">
        <f>IF(U14&gt;0,(INT(POWER(185-U14,1.88)*0.19889)),0)</f>
        <v>178</v>
      </c>
    </row>
    <row r="15" spans="1:22" ht="13.5" thickBot="1">
      <c r="A15" s="107"/>
      <c r="B15" s="7"/>
      <c r="C15" s="44" t="s">
        <v>83</v>
      </c>
      <c r="D15" s="106"/>
      <c r="E15" s="14"/>
      <c r="F15" s="24">
        <f>I15+M15+O15+Q15+S15</f>
        <v>1484</v>
      </c>
      <c r="G15" s="22">
        <f>F12</f>
        <v>4539</v>
      </c>
      <c r="H15" s="67">
        <v>9.1</v>
      </c>
      <c r="I15" s="68">
        <f>IF(AND(H15&gt;6.8,H15&lt;12.8),IF($B$5=1,ROUNDDOWN(46.0849*(12.76-H15)^1.81,0),ROUNDDOWN(46.0849*(13-H15)^1.81,)),0)</f>
        <v>482</v>
      </c>
      <c r="J15" s="69">
        <v>2</v>
      </c>
      <c r="K15" s="70" t="s">
        <v>24</v>
      </c>
      <c r="L15" s="71">
        <v>15.6</v>
      </c>
      <c r="M15" s="72">
        <f>V15</f>
        <v>303</v>
      </c>
      <c r="N15" s="64">
        <v>125</v>
      </c>
      <c r="O15" s="68">
        <f>IF(AND(N15&gt;75),ROUNDDOWN(1.84523*(N15-75)^1.348,0),0)</f>
        <v>359</v>
      </c>
      <c r="P15" s="64"/>
      <c r="Q15" s="68">
        <f>IF(AND(P15&gt;210),ROUNDDOWN(0.188807*(P15-210)^1.41,0),0)</f>
        <v>0</v>
      </c>
      <c r="R15" s="65">
        <v>38.73</v>
      </c>
      <c r="S15" s="73">
        <f>IF(AND(R15&gt;7.95),ROUNDDOWN(7.86*(R15-7.95)^1.1,0),0)</f>
        <v>340</v>
      </c>
      <c r="U15" s="15">
        <f>J15*60+L15</f>
        <v>135.6</v>
      </c>
      <c r="V15" s="16">
        <f>IF(U15&gt;0,(INT(POWER(185-U15,1.88)*0.19889)),0)</f>
        <v>303</v>
      </c>
    </row>
    <row r="16" spans="1:22" ht="13.5" thickBot="1">
      <c r="A16" s="107"/>
      <c r="B16" s="7"/>
      <c r="C16" s="44" t="s">
        <v>38</v>
      </c>
      <c r="D16" s="106"/>
      <c r="E16" s="14"/>
      <c r="F16" s="24">
        <f>I16+M16+O16+Q16+S16</f>
        <v>794</v>
      </c>
      <c r="G16" s="22">
        <f>F12</f>
        <v>4539</v>
      </c>
      <c r="H16" s="88">
        <v>10</v>
      </c>
      <c r="I16" s="59">
        <f>IF(AND(H16&gt;6.8,H16&lt;12.8),IF($B$5=1,ROUNDDOWN(46.0849*(12.76-H16)^1.81,0),ROUNDDOWN(46.0849*(13-H16)^1.81,)),0)</f>
        <v>289</v>
      </c>
      <c r="J16" s="60">
        <v>2</v>
      </c>
      <c r="K16" s="61" t="s">
        <v>24</v>
      </c>
      <c r="L16" s="62">
        <v>38.2</v>
      </c>
      <c r="M16" s="63">
        <f>V16</f>
        <v>96</v>
      </c>
      <c r="N16" s="64"/>
      <c r="O16" s="59">
        <f>IF(AND(N16&gt;75),ROUNDDOWN(1.84523*(N16-75)^1.348,0),0)</f>
        <v>0</v>
      </c>
      <c r="P16" s="64">
        <v>345</v>
      </c>
      <c r="Q16" s="59">
        <f>IF(AND(P16&gt;210),ROUNDDOWN(0.188807*(P16-210)^1.41,0),0)</f>
        <v>190</v>
      </c>
      <c r="R16" s="65">
        <v>28.58</v>
      </c>
      <c r="S16" s="66">
        <f>IF(AND(R16&gt;7.95),ROUNDDOWN(7.86*(R16-7.95)^1.1,0),0)</f>
        <v>219</v>
      </c>
      <c r="U16" s="15">
        <f>J16*60+L16</f>
        <v>158.2</v>
      </c>
      <c r="V16" s="16">
        <f>IF(U16&gt;0,(INT(POWER(185-U16,1.88)*0.19889)),0)</f>
        <v>96</v>
      </c>
    </row>
    <row r="17" spans="1:22" ht="13.5" thickBot="1">
      <c r="A17" s="108"/>
      <c r="B17" s="8"/>
      <c r="C17" s="45" t="s">
        <v>39</v>
      </c>
      <c r="D17" s="9"/>
      <c r="E17" s="10"/>
      <c r="F17" s="25">
        <f>I17+M17+O17+Q17+S17</f>
        <v>1178</v>
      </c>
      <c r="G17" s="22">
        <f>F12</f>
        <v>4539</v>
      </c>
      <c r="H17" s="89">
        <v>9.5</v>
      </c>
      <c r="I17" s="74">
        <f>IF(AND(H17&gt;6.8,H17&lt;12.8),IF($B$5=1,ROUNDDOWN(46.0849*(12.76-H17)^1.81,0),ROUNDDOWN(46.0849*(13-H17)^1.81,)),0)</f>
        <v>391</v>
      </c>
      <c r="J17" s="75">
        <v>2</v>
      </c>
      <c r="K17" s="76" t="s">
        <v>24</v>
      </c>
      <c r="L17" s="77">
        <v>9.1</v>
      </c>
      <c r="M17" s="78">
        <f>V17</f>
        <v>383</v>
      </c>
      <c r="N17" s="79"/>
      <c r="O17" s="74">
        <f>IF(AND(N17&gt;75),ROUNDDOWN(1.84523*(N17-75)^1.348,0),0)</f>
        <v>0</v>
      </c>
      <c r="P17" s="79">
        <v>360</v>
      </c>
      <c r="Q17" s="74">
        <f>IF(AND(P17&gt;210),ROUNDDOWN(0.188807*(P17-210)^1.41,0),0)</f>
        <v>220</v>
      </c>
      <c r="R17" s="80">
        <v>25.6</v>
      </c>
      <c r="S17" s="81">
        <f>IF(AND(R17&gt;7.95),ROUNDDOWN(7.86*(R17-7.95)^1.1,0),0)</f>
        <v>184</v>
      </c>
      <c r="U17" s="15">
        <f>J17*60+L17</f>
        <v>129.1</v>
      </c>
      <c r="V17" s="16">
        <f>IF(U17&gt;0,(INT(POWER(185-U17,1.88)*0.19889)),0)</f>
        <v>383</v>
      </c>
    </row>
    <row r="18" spans="6:19" ht="13.5" thickBot="1">
      <c r="F18" s="27"/>
      <c r="G18" s="22">
        <f>F12</f>
        <v>4539</v>
      </c>
      <c r="H18" s="90"/>
      <c r="I18" s="82"/>
      <c r="J18" s="83"/>
      <c r="K18" s="84"/>
      <c r="L18" s="85"/>
      <c r="M18" s="86"/>
      <c r="N18" s="20"/>
      <c r="O18" s="82"/>
      <c r="P18" s="20"/>
      <c r="Q18" s="82"/>
      <c r="R18" s="20"/>
      <c r="S18" s="82"/>
    </row>
    <row r="19" spans="1:19" ht="13.5" thickBot="1">
      <c r="A19" s="103">
        <v>3</v>
      </c>
      <c r="B19" s="3">
        <f>$B$5</f>
        <v>1</v>
      </c>
      <c r="C19" s="4" t="s">
        <v>61</v>
      </c>
      <c r="D19" s="5"/>
      <c r="E19" s="6" t="s">
        <v>31</v>
      </c>
      <c r="F19" s="28">
        <f>SUM(F20:F24)-MIN(F20:F24)</f>
        <v>4446</v>
      </c>
      <c r="G19" s="104">
        <f>F19</f>
        <v>4446</v>
      </c>
      <c r="H19" s="35"/>
      <c r="I19" s="36"/>
      <c r="J19" s="37"/>
      <c r="K19" s="36"/>
      <c r="L19" s="38"/>
      <c r="M19" s="39"/>
      <c r="N19" s="40"/>
      <c r="O19" s="36"/>
      <c r="P19" s="40"/>
      <c r="Q19" s="36"/>
      <c r="R19" s="41"/>
      <c r="S19" s="42"/>
    </row>
    <row r="20" spans="1:22" ht="13.5" thickBot="1">
      <c r="A20" s="105"/>
      <c r="B20" s="7"/>
      <c r="C20" s="43" t="s">
        <v>62</v>
      </c>
      <c r="D20" s="106"/>
      <c r="E20" s="14"/>
      <c r="F20" s="23">
        <f>I20+M20+O20+Q20+S20</f>
        <v>655</v>
      </c>
      <c r="G20" s="22">
        <f>F19</f>
        <v>4446</v>
      </c>
      <c r="H20" s="87">
        <v>10.6</v>
      </c>
      <c r="I20" s="51">
        <f>IF(AND(H20&gt;6.8,H20&lt;12.8),IF($B$5=1,ROUNDDOWN(46.0849*(12.76-H20)^1.81,0),ROUNDDOWN(46.0849*(13-H20)^1.81,)),0)</f>
        <v>185</v>
      </c>
      <c r="J20" s="52">
        <v>2</v>
      </c>
      <c r="K20" s="53" t="s">
        <v>24</v>
      </c>
      <c r="L20" s="54">
        <v>16.4</v>
      </c>
      <c r="M20" s="55">
        <f>V20</f>
        <v>294</v>
      </c>
      <c r="N20" s="56"/>
      <c r="O20" s="51">
        <f>IF(AND(N20&gt;75),ROUNDDOWN(1.84523*(N20-75)^1.348,0),0)</f>
        <v>0</v>
      </c>
      <c r="P20" s="56">
        <v>270</v>
      </c>
      <c r="Q20" s="51">
        <f>IF(AND(P20&gt;210),ROUNDDOWN(0.188807*(P20-210)^1.41,0),0)</f>
        <v>60</v>
      </c>
      <c r="R20" s="57">
        <v>19.54</v>
      </c>
      <c r="S20" s="58">
        <f>IF(AND(R20&gt;7.95),ROUNDDOWN(7.86*(R20-7.95)^1.1,0),0)</f>
        <v>116</v>
      </c>
      <c r="U20" s="15">
        <f>J20*60+L20</f>
        <v>136.4</v>
      </c>
      <c r="V20" s="16">
        <f>IF(U20&gt;0,(INT(POWER(185-U20,1.88)*0.19889)),0)</f>
        <v>294</v>
      </c>
    </row>
    <row r="21" spans="1:22" ht="13.5" thickBot="1">
      <c r="A21" s="107"/>
      <c r="B21" s="7"/>
      <c r="C21" s="44" t="s">
        <v>63</v>
      </c>
      <c r="D21" s="106"/>
      <c r="E21" s="14"/>
      <c r="F21" s="24">
        <f>I21+M21+O21+Q21+S21</f>
        <v>754</v>
      </c>
      <c r="G21" s="22">
        <f>F19</f>
        <v>4446</v>
      </c>
      <c r="H21" s="88">
        <v>10.3</v>
      </c>
      <c r="I21" s="59">
        <f>IF(AND(H21&gt;6.8,H21&lt;12.8),IF($B$5=1,ROUNDDOWN(46.0849*(12.76-H21)^1.81,0),ROUNDDOWN(46.0849*(13-H21)^1.81,)),0)</f>
        <v>235</v>
      </c>
      <c r="J21" s="60">
        <v>2</v>
      </c>
      <c r="K21" s="61" t="s">
        <v>24</v>
      </c>
      <c r="L21" s="62">
        <v>26.8</v>
      </c>
      <c r="M21" s="63">
        <f>V21</f>
        <v>187</v>
      </c>
      <c r="N21" s="64"/>
      <c r="O21" s="59">
        <f>IF(AND(N21&gt;75),ROUNDDOWN(1.84523*(N21-75)^1.348,0),0)</f>
        <v>0</v>
      </c>
      <c r="P21" s="64">
        <v>300</v>
      </c>
      <c r="Q21" s="59">
        <f>IF(AND(P21&gt;210),ROUNDDOWN(0.188807*(P21-210)^1.41,0),0)</f>
        <v>107</v>
      </c>
      <c r="R21" s="65">
        <v>29.12</v>
      </c>
      <c r="S21" s="66">
        <f>IF(AND(R21&gt;7.95),ROUNDDOWN(7.86*(R21-7.95)^1.1,0),0)</f>
        <v>225</v>
      </c>
      <c r="U21" s="15">
        <f>J21*60+L21</f>
        <v>146.8</v>
      </c>
      <c r="V21" s="16">
        <f>IF(U21&gt;0,(INT(POWER(185-U21,1.88)*0.19889)),0)</f>
        <v>187</v>
      </c>
    </row>
    <row r="22" spans="1:22" ht="13.5" thickBot="1">
      <c r="A22" s="107"/>
      <c r="B22" s="7"/>
      <c r="C22" s="44" t="s">
        <v>64</v>
      </c>
      <c r="D22" s="106"/>
      <c r="E22" s="14"/>
      <c r="F22" s="24">
        <f>I22+M22+O22+Q22+S22</f>
        <v>1279</v>
      </c>
      <c r="G22" s="22">
        <f>F19</f>
        <v>4446</v>
      </c>
      <c r="H22" s="67">
        <v>9.5</v>
      </c>
      <c r="I22" s="68">
        <f>IF(AND(H22&gt;6.8,H22&lt;12.8),IF($B$5=1,ROUNDDOWN(46.0849*(12.76-H22)^1.81,0),ROUNDDOWN(46.0849*(13-H22)^1.81,)),0)</f>
        <v>391</v>
      </c>
      <c r="J22" s="69">
        <v>2</v>
      </c>
      <c r="K22" s="70" t="s">
        <v>24</v>
      </c>
      <c r="L22" s="71">
        <v>6.9</v>
      </c>
      <c r="M22" s="72">
        <f>V22</f>
        <v>412</v>
      </c>
      <c r="N22" s="64">
        <v>120</v>
      </c>
      <c r="O22" s="68">
        <f>IF(AND(N22&gt;75),ROUNDDOWN(1.84523*(N22-75)^1.348,0),0)</f>
        <v>312</v>
      </c>
      <c r="P22" s="64"/>
      <c r="Q22" s="68">
        <f>IF(AND(P22&gt;210),ROUNDDOWN(0.188807*(P22-210)^1.41,0),0)</f>
        <v>0</v>
      </c>
      <c r="R22" s="65">
        <v>23.82</v>
      </c>
      <c r="S22" s="73">
        <f>IF(AND(R22&gt;7.95),ROUNDDOWN(7.86*(R22-7.95)^1.1,0),0)</f>
        <v>164</v>
      </c>
      <c r="U22" s="15">
        <f>J22*60+L22</f>
        <v>126.9</v>
      </c>
      <c r="V22" s="16">
        <f>IF(U22&gt;0,(INT(POWER(185-U22,1.88)*0.19889)),0)</f>
        <v>412</v>
      </c>
    </row>
    <row r="23" spans="1:22" ht="13.5" thickBot="1">
      <c r="A23" s="107"/>
      <c r="B23" s="7"/>
      <c r="C23" s="44" t="s">
        <v>65</v>
      </c>
      <c r="D23" s="106"/>
      <c r="E23" s="14"/>
      <c r="F23" s="24">
        <f>I23+M23+O23+Q23+S23</f>
        <v>1163</v>
      </c>
      <c r="G23" s="22">
        <f>F19</f>
        <v>4446</v>
      </c>
      <c r="H23" s="88">
        <v>10.1</v>
      </c>
      <c r="I23" s="59">
        <f>IF(AND(H23&gt;6.8,H23&lt;12.8),IF($B$5=1,ROUNDDOWN(46.0849*(12.76-H23)^1.81,0),ROUNDDOWN(46.0849*(13-H23)^1.81,)),0)</f>
        <v>270</v>
      </c>
      <c r="J23" s="60">
        <v>2</v>
      </c>
      <c r="K23" s="61" t="s">
        <v>24</v>
      </c>
      <c r="L23" s="62">
        <v>4.5</v>
      </c>
      <c r="M23" s="63">
        <f>V23</f>
        <v>444</v>
      </c>
      <c r="N23" s="64"/>
      <c r="O23" s="59">
        <f>IF(AND(N23&gt;75),ROUNDDOWN(1.84523*(N23-75)^1.348,0),0)</f>
        <v>0</v>
      </c>
      <c r="P23" s="64">
        <v>347</v>
      </c>
      <c r="Q23" s="59">
        <f>IF(AND(P23&gt;210),ROUNDDOWN(0.188807*(P23-210)^1.41,0),0)</f>
        <v>194</v>
      </c>
      <c r="R23" s="65">
        <v>31.64</v>
      </c>
      <c r="S23" s="66">
        <f>IF(AND(R23&gt;7.95),ROUNDDOWN(7.86*(R23-7.95)^1.1,0),0)</f>
        <v>255</v>
      </c>
      <c r="U23" s="15">
        <f>J23*60+L23</f>
        <v>124.5</v>
      </c>
      <c r="V23" s="16">
        <f>IF(U23&gt;0,(INT(POWER(185-U23,1.88)*0.19889)),0)</f>
        <v>444</v>
      </c>
    </row>
    <row r="24" spans="1:22" ht="13.5" thickBot="1">
      <c r="A24" s="108"/>
      <c r="B24" s="8"/>
      <c r="C24" s="45" t="s">
        <v>66</v>
      </c>
      <c r="D24" s="9"/>
      <c r="E24" s="10"/>
      <c r="F24" s="25">
        <f>I24+M24+O24+Q24+S24</f>
        <v>1250</v>
      </c>
      <c r="G24" s="22">
        <f>F19</f>
        <v>4446</v>
      </c>
      <c r="H24" s="89">
        <v>9.5</v>
      </c>
      <c r="I24" s="74">
        <f>IF(AND(H24&gt;6.8,H24&lt;12.8),IF($B$5=1,ROUNDDOWN(46.0849*(12.76-H24)^1.81,0),ROUNDDOWN(46.0849*(13-H24)^1.81,)),0)</f>
        <v>391</v>
      </c>
      <c r="J24" s="75">
        <v>2</v>
      </c>
      <c r="K24" s="76" t="s">
        <v>24</v>
      </c>
      <c r="L24" s="77">
        <v>11.8</v>
      </c>
      <c r="M24" s="78">
        <f>V24</f>
        <v>349</v>
      </c>
      <c r="N24" s="79">
        <v>115</v>
      </c>
      <c r="O24" s="74">
        <f>IF(AND(N24&gt;75),ROUNDDOWN(1.84523*(N24-75)^1.348,0),0)</f>
        <v>266</v>
      </c>
      <c r="P24" s="79"/>
      <c r="Q24" s="74">
        <f>IF(AND(P24&gt;210),ROUNDDOWN(0.188807*(P24-210)^1.41,0),0)</f>
        <v>0</v>
      </c>
      <c r="R24" s="80">
        <v>30.69</v>
      </c>
      <c r="S24" s="81">
        <f>IF(AND(R24&gt;7.95),ROUNDDOWN(7.86*(R24-7.95)^1.1,0),0)</f>
        <v>244</v>
      </c>
      <c r="U24" s="15">
        <f>J24*60+L24</f>
        <v>131.8</v>
      </c>
      <c r="V24" s="16">
        <f>IF(U24&gt;0,(INT(POWER(185-U24,1.88)*0.19889)),0)</f>
        <v>349</v>
      </c>
    </row>
    <row r="25" spans="6:19" ht="13.5" thickBot="1">
      <c r="F25" s="27"/>
      <c r="G25" s="22">
        <f>F19</f>
        <v>4446</v>
      </c>
      <c r="H25" s="90"/>
      <c r="I25" s="82"/>
      <c r="J25" s="83"/>
      <c r="K25" s="84"/>
      <c r="L25" s="85"/>
      <c r="M25" s="86"/>
      <c r="N25" s="20"/>
      <c r="O25" s="82"/>
      <c r="P25" s="20"/>
      <c r="Q25" s="82"/>
      <c r="R25" s="20"/>
      <c r="S25" s="82"/>
    </row>
    <row r="26" spans="1:19" ht="13.5" thickBot="1">
      <c r="A26" s="103">
        <v>4</v>
      </c>
      <c r="B26" s="3">
        <f>$B$5</f>
        <v>1</v>
      </c>
      <c r="C26" s="4" t="s">
        <v>45</v>
      </c>
      <c r="D26" s="5"/>
      <c r="E26" s="6" t="s">
        <v>31</v>
      </c>
      <c r="F26" s="28">
        <f>SUM(F27:F31)-MIN(F27:F31)</f>
        <v>3770</v>
      </c>
      <c r="G26" s="104">
        <f>F26</f>
        <v>3770</v>
      </c>
      <c r="H26" s="35"/>
      <c r="I26" s="36"/>
      <c r="J26" s="37"/>
      <c r="K26" s="36"/>
      <c r="L26" s="38"/>
      <c r="M26" s="39"/>
      <c r="N26" s="40"/>
      <c r="O26" s="36"/>
      <c r="P26" s="40"/>
      <c r="Q26" s="36"/>
      <c r="R26" s="41"/>
      <c r="S26" s="42"/>
    </row>
    <row r="27" spans="1:22" ht="13.5" thickBot="1">
      <c r="A27" s="105"/>
      <c r="B27" s="7"/>
      <c r="C27" s="43" t="s">
        <v>46</v>
      </c>
      <c r="D27" s="106"/>
      <c r="E27" s="14"/>
      <c r="F27" s="23">
        <f>I27+M27+O27+Q27+S27</f>
        <v>885</v>
      </c>
      <c r="G27" s="22">
        <f>F26</f>
        <v>3770</v>
      </c>
      <c r="H27" s="87">
        <v>10.1</v>
      </c>
      <c r="I27" s="51">
        <f>IF(AND(H27&gt;6.8,H27&lt;12.8),IF($B$5=1,ROUNDDOWN(46.0849*(12.76-H27)^1.81,0),ROUNDDOWN(46.0849*(13-H27)^1.81,)),0)</f>
        <v>270</v>
      </c>
      <c r="J27" s="52">
        <v>2</v>
      </c>
      <c r="K27" s="53" t="s">
        <v>24</v>
      </c>
      <c r="L27" s="54">
        <v>9.6</v>
      </c>
      <c r="M27" s="55">
        <f>V27</f>
        <v>377</v>
      </c>
      <c r="N27" s="56"/>
      <c r="O27" s="51">
        <f>IF(AND(N27&gt;75),ROUNDDOWN(1.84523*(N27-75)^1.348,0),0)</f>
        <v>0</v>
      </c>
      <c r="P27" s="56">
        <v>288</v>
      </c>
      <c r="Q27" s="51">
        <f>IF(AND(P27&gt;210),ROUNDDOWN(0.188807*(P27-210)^1.41,0),0)</f>
        <v>87</v>
      </c>
      <c r="R27" s="57">
        <v>22.67</v>
      </c>
      <c r="S27" s="58">
        <f>IF(AND(R27&gt;7.95),ROUNDDOWN(7.86*(R27-7.95)^1.1,0),0)</f>
        <v>151</v>
      </c>
      <c r="U27" s="15">
        <f>J27*60+L27</f>
        <v>129.6</v>
      </c>
      <c r="V27" s="16">
        <f>IF(U27&gt;0,(INT(POWER(185-U27,1.88)*0.19889)),0)</f>
        <v>377</v>
      </c>
    </row>
    <row r="28" spans="1:22" ht="13.5" thickBot="1">
      <c r="A28" s="107"/>
      <c r="B28" s="7"/>
      <c r="C28" s="44" t="s">
        <v>47</v>
      </c>
      <c r="D28" s="106"/>
      <c r="E28" s="14"/>
      <c r="F28" s="24">
        <f>I28+M28+O28+Q28+S28</f>
        <v>980</v>
      </c>
      <c r="G28" s="22">
        <f>F26</f>
        <v>3770</v>
      </c>
      <c r="H28" s="88">
        <v>9.9</v>
      </c>
      <c r="I28" s="59">
        <f>IF(AND(H28&gt;6.8,H28&lt;12.8),IF($B$5=1,ROUNDDOWN(46.0849*(12.76-H28)^1.81,0),ROUNDDOWN(46.0849*(13-H28)^1.81,)),0)</f>
        <v>308</v>
      </c>
      <c r="J28" s="60">
        <v>2</v>
      </c>
      <c r="K28" s="61" t="s">
        <v>24</v>
      </c>
      <c r="L28" s="62">
        <v>24.2</v>
      </c>
      <c r="M28" s="63">
        <f>V28</f>
        <v>212</v>
      </c>
      <c r="N28" s="64">
        <v>110</v>
      </c>
      <c r="O28" s="59">
        <f>IF(AND(N28&gt;75),ROUNDDOWN(1.84523*(N28-75)^1.348,0),0)</f>
        <v>222</v>
      </c>
      <c r="P28" s="64"/>
      <c r="Q28" s="59">
        <f>IF(AND(P28&gt;210),ROUNDDOWN(0.188807*(P28-210)^1.41,0),0)</f>
        <v>0</v>
      </c>
      <c r="R28" s="65">
        <v>30.19</v>
      </c>
      <c r="S28" s="66">
        <f>IF(AND(R28&gt;7.95),ROUNDDOWN(7.86*(R28-7.95)^1.1,0),0)</f>
        <v>238</v>
      </c>
      <c r="U28" s="15">
        <f>J28*60+L28</f>
        <v>144.2</v>
      </c>
      <c r="V28" s="16">
        <f>IF(U28&gt;0,(INT(POWER(185-U28,1.88)*0.19889)),0)</f>
        <v>212</v>
      </c>
    </row>
    <row r="29" spans="1:22" ht="13.5" thickBot="1">
      <c r="A29" s="107"/>
      <c r="B29" s="7"/>
      <c r="C29" s="44" t="s">
        <v>48</v>
      </c>
      <c r="D29" s="106"/>
      <c r="E29" s="14"/>
      <c r="F29" s="24">
        <f>I29+M29+O29+Q29+S29</f>
        <v>876</v>
      </c>
      <c r="G29" s="22">
        <f>F26</f>
        <v>3770</v>
      </c>
      <c r="H29" s="67">
        <v>10</v>
      </c>
      <c r="I29" s="68">
        <f>IF(AND(H29&gt;6.8,H29&lt;12.8),IF($B$5=1,ROUNDDOWN(46.0849*(12.76-H29)^1.81,0),ROUNDDOWN(46.0849*(13-H29)^1.81,)),0)</f>
        <v>289</v>
      </c>
      <c r="J29" s="69">
        <v>2</v>
      </c>
      <c r="K29" s="70" t="s">
        <v>24</v>
      </c>
      <c r="L29" s="71">
        <v>23.2</v>
      </c>
      <c r="M29" s="72">
        <f>V29</f>
        <v>222</v>
      </c>
      <c r="N29" s="64"/>
      <c r="O29" s="68">
        <f>IF(AND(N29&gt;75),ROUNDDOWN(1.84523*(N29-75)^1.348,0),0)</f>
        <v>0</v>
      </c>
      <c r="P29" s="64">
        <v>338</v>
      </c>
      <c r="Q29" s="68">
        <f>IF(AND(P29&gt;210),ROUNDDOWN(0.188807*(P29-210)^1.41,0),0)</f>
        <v>176</v>
      </c>
      <c r="R29" s="65">
        <v>26.01</v>
      </c>
      <c r="S29" s="73">
        <f>IF(AND(R29&gt;7.95),ROUNDDOWN(7.86*(R29-7.95)^1.1,0),0)</f>
        <v>189</v>
      </c>
      <c r="U29" s="15">
        <f>J29*60+L29</f>
        <v>143.2</v>
      </c>
      <c r="V29" s="16">
        <f>IF(U29&gt;0,(INT(POWER(185-U29,1.88)*0.19889)),0)</f>
        <v>222</v>
      </c>
    </row>
    <row r="30" spans="1:22" ht="13.5" thickBot="1">
      <c r="A30" s="107"/>
      <c r="B30" s="7"/>
      <c r="C30" s="44" t="s">
        <v>49</v>
      </c>
      <c r="D30" s="106"/>
      <c r="E30" s="14"/>
      <c r="F30" s="24">
        <f>I30+M30+O30+Q30+S30</f>
        <v>1029</v>
      </c>
      <c r="G30" s="22">
        <f>F26</f>
        <v>3770</v>
      </c>
      <c r="H30" s="88">
        <v>9.9</v>
      </c>
      <c r="I30" s="59">
        <f>IF(AND(H30&gt;6.8,H30&lt;12.8),IF($B$5=1,ROUNDDOWN(46.0849*(12.76-H30)^1.81,0),ROUNDDOWN(46.0849*(13-H30)^1.81,)),0)</f>
        <v>308</v>
      </c>
      <c r="J30" s="60">
        <v>2</v>
      </c>
      <c r="K30" s="61" t="s">
        <v>24</v>
      </c>
      <c r="L30" s="62">
        <v>21.4</v>
      </c>
      <c r="M30" s="63">
        <f>V30</f>
        <v>240</v>
      </c>
      <c r="N30" s="64">
        <v>110</v>
      </c>
      <c r="O30" s="59">
        <f>IF(AND(N30&gt;75),ROUNDDOWN(1.84523*(N30-75)^1.348,0),0)</f>
        <v>222</v>
      </c>
      <c r="P30" s="64"/>
      <c r="Q30" s="59">
        <f>IF(AND(P30&gt;210),ROUNDDOWN(0.188807*(P30-210)^1.41,0),0)</f>
        <v>0</v>
      </c>
      <c r="R30" s="65">
        <v>31.94</v>
      </c>
      <c r="S30" s="66">
        <f>IF(AND(R30&gt;7.95),ROUNDDOWN(7.86*(R30-7.95)^1.1,0),0)</f>
        <v>259</v>
      </c>
      <c r="U30" s="15">
        <f>J30*60+L30</f>
        <v>141.4</v>
      </c>
      <c r="V30" s="16">
        <f>IF(U30&gt;0,(INT(POWER(185-U30,1.88)*0.19889)),0)</f>
        <v>240</v>
      </c>
    </row>
    <row r="31" spans="1:22" ht="13.5" thickBot="1">
      <c r="A31" s="108"/>
      <c r="B31" s="8"/>
      <c r="C31" s="45" t="s">
        <v>50</v>
      </c>
      <c r="D31" s="9"/>
      <c r="E31" s="10"/>
      <c r="F31" s="25">
        <f>I31+M31+O31+Q31+S31</f>
        <v>805</v>
      </c>
      <c r="G31" s="22">
        <f>F26</f>
        <v>3770</v>
      </c>
      <c r="H31" s="89">
        <v>10.1</v>
      </c>
      <c r="I31" s="74">
        <f>IF(AND(H31&gt;6.8,H31&lt;12.8),IF($B$5=1,ROUNDDOWN(46.0849*(12.76-H31)^1.81,0),ROUNDDOWN(46.0849*(13-H31)^1.81,)),0)</f>
        <v>270</v>
      </c>
      <c r="J31" s="75">
        <v>2</v>
      </c>
      <c r="K31" s="76" t="s">
        <v>24</v>
      </c>
      <c r="L31" s="77">
        <v>36</v>
      </c>
      <c r="M31" s="78">
        <f>V31</f>
        <v>111</v>
      </c>
      <c r="N31" s="79"/>
      <c r="O31" s="74">
        <f>IF(AND(N31&gt;75),ROUNDDOWN(1.84523*(N31-75)^1.348,0),0)</f>
        <v>0</v>
      </c>
      <c r="P31" s="79">
        <v>307</v>
      </c>
      <c r="Q31" s="74">
        <f>IF(AND(P31&gt;210),ROUNDDOWN(0.188807*(P31-210)^1.41,0),0)</f>
        <v>119</v>
      </c>
      <c r="R31" s="80">
        <v>35.8</v>
      </c>
      <c r="S31" s="81">
        <f>IF(AND(R31&gt;7.95),ROUNDDOWN(7.86*(R31-7.95)^1.1,0),0)</f>
        <v>305</v>
      </c>
      <c r="U31" s="15">
        <f>J31*60+L31</f>
        <v>156</v>
      </c>
      <c r="V31" s="16">
        <f>IF(U31&gt;0,(INT(POWER(185-U31,1.88)*0.19889)),0)</f>
        <v>111</v>
      </c>
    </row>
    <row r="32" spans="6:19" ht="13.5" thickBot="1">
      <c r="F32" s="27"/>
      <c r="G32" s="22">
        <f>F26</f>
        <v>3770</v>
      </c>
      <c r="H32" s="90"/>
      <c r="I32" s="82"/>
      <c r="J32" s="83"/>
      <c r="K32" s="84"/>
      <c r="L32" s="85"/>
      <c r="M32" s="86"/>
      <c r="N32" s="20"/>
      <c r="O32" s="82"/>
      <c r="P32" s="20"/>
      <c r="Q32" s="82"/>
      <c r="R32" s="20"/>
      <c r="S32" s="82"/>
    </row>
    <row r="33" spans="1:19" ht="13.5" thickBot="1">
      <c r="A33" s="103">
        <v>5</v>
      </c>
      <c r="B33" s="3">
        <f>$B$5</f>
        <v>1</v>
      </c>
      <c r="C33" s="4" t="s">
        <v>57</v>
      </c>
      <c r="D33" s="5"/>
      <c r="E33" s="6" t="s">
        <v>31</v>
      </c>
      <c r="F33" s="28">
        <f>SUM(F34:F38)-MIN(F34:F38)</f>
        <v>3759</v>
      </c>
      <c r="G33" s="104">
        <f>F33</f>
        <v>3759</v>
      </c>
      <c r="H33" s="35"/>
      <c r="I33" s="36"/>
      <c r="J33" s="37"/>
      <c r="K33" s="36"/>
      <c r="L33" s="38"/>
      <c r="M33" s="39"/>
      <c r="N33" s="40"/>
      <c r="O33" s="36"/>
      <c r="P33" s="40"/>
      <c r="Q33" s="36"/>
      <c r="R33" s="41"/>
      <c r="S33" s="42"/>
    </row>
    <row r="34" spans="1:22" ht="13.5" thickBot="1">
      <c r="A34" s="105"/>
      <c r="B34" s="7"/>
      <c r="C34" s="43" t="s">
        <v>58</v>
      </c>
      <c r="D34" s="106"/>
      <c r="E34" s="14"/>
      <c r="F34" s="23">
        <f>I34+M34+O34+Q34+S34</f>
        <v>959</v>
      </c>
      <c r="G34" s="22">
        <f>F33</f>
        <v>3759</v>
      </c>
      <c r="H34" s="87">
        <v>10.2</v>
      </c>
      <c r="I34" s="51">
        <f>IF(AND(H34&gt;6.8,H34&lt;12.8),IF($B$5=1,ROUNDDOWN(46.0849*(12.76-H34)^1.81,0),ROUNDDOWN(46.0849*(13-H34)^1.81,)),0)</f>
        <v>252</v>
      </c>
      <c r="J34" s="52">
        <v>2</v>
      </c>
      <c r="K34" s="53" t="s">
        <v>24</v>
      </c>
      <c r="L34" s="54">
        <v>23</v>
      </c>
      <c r="M34" s="55">
        <f>V34</f>
        <v>224</v>
      </c>
      <c r="N34" s="56">
        <v>115</v>
      </c>
      <c r="O34" s="51">
        <f>IF(AND(N34&gt;75),ROUNDDOWN(1.84523*(N34-75)^1.348,0),0)</f>
        <v>266</v>
      </c>
      <c r="P34" s="56"/>
      <c r="Q34" s="51">
        <f>IF(AND(P34&gt;210),ROUNDDOWN(0.188807*(P34-210)^1.41,0),0)</f>
        <v>0</v>
      </c>
      <c r="R34" s="57">
        <v>28.39</v>
      </c>
      <c r="S34" s="58">
        <f>IF(AND(R34&gt;7.95),ROUNDDOWN(7.86*(R34-7.95)^1.1,0),0)</f>
        <v>217</v>
      </c>
      <c r="U34" s="15">
        <f>J34*60+L34</f>
        <v>143</v>
      </c>
      <c r="V34" s="16">
        <f>IF(U34&gt;0,(INT(POWER(185-U34,1.88)*0.19889)),0)</f>
        <v>224</v>
      </c>
    </row>
    <row r="35" spans="1:22" ht="13.5" thickBot="1">
      <c r="A35" s="107"/>
      <c r="B35" s="7"/>
      <c r="C35" s="44" t="s">
        <v>59</v>
      </c>
      <c r="D35" s="106"/>
      <c r="E35" s="14"/>
      <c r="F35" s="24">
        <f>I35+M35+O35+Q35+S35</f>
        <v>976</v>
      </c>
      <c r="G35" s="22">
        <f>F33</f>
        <v>3759</v>
      </c>
      <c r="H35" s="88">
        <v>10.1</v>
      </c>
      <c r="I35" s="59">
        <f>IF(AND(H35&gt;6.8,H35&lt;12.8),IF($B$5=1,ROUNDDOWN(46.0849*(12.76-H35)^1.81,0),ROUNDDOWN(46.0849*(13-H35)^1.81,)),0)</f>
        <v>270</v>
      </c>
      <c r="J35" s="60">
        <v>2</v>
      </c>
      <c r="K35" s="61" t="s">
        <v>24</v>
      </c>
      <c r="L35" s="62">
        <v>23.5</v>
      </c>
      <c r="M35" s="63">
        <f>V35</f>
        <v>219</v>
      </c>
      <c r="N35" s="64">
        <v>115</v>
      </c>
      <c r="O35" s="59">
        <f>IF(AND(N35&gt;75),ROUNDDOWN(1.84523*(N35-75)^1.348,0),0)</f>
        <v>266</v>
      </c>
      <c r="P35" s="64"/>
      <c r="Q35" s="59">
        <f>IF(AND(P35&gt;210),ROUNDDOWN(0.188807*(P35-210)^1.41,0),0)</f>
        <v>0</v>
      </c>
      <c r="R35" s="65">
        <v>28.73</v>
      </c>
      <c r="S35" s="66">
        <f>IF(AND(R35&gt;7.95),ROUNDDOWN(7.86*(R35-7.95)^1.1,0),0)</f>
        <v>221</v>
      </c>
      <c r="U35" s="15">
        <f>J35*60+L35</f>
        <v>143.5</v>
      </c>
      <c r="V35" s="16">
        <f>IF(U35&gt;0,(INT(POWER(185-U35,1.88)*0.19889)),0)</f>
        <v>219</v>
      </c>
    </row>
    <row r="36" spans="1:22" ht="13.5" thickBot="1">
      <c r="A36" s="107"/>
      <c r="B36" s="7"/>
      <c r="C36" s="44" t="s">
        <v>72</v>
      </c>
      <c r="D36" s="106"/>
      <c r="E36" s="14"/>
      <c r="F36" s="24">
        <f>I36+M36+O36+Q36+S36</f>
        <v>1011</v>
      </c>
      <c r="G36" s="22">
        <f>F33</f>
        <v>3759</v>
      </c>
      <c r="H36" s="67">
        <v>9.3</v>
      </c>
      <c r="I36" s="68">
        <f>IF(AND(H36&gt;6.8,H36&lt;12.8),IF($B$5=1,ROUNDDOWN(46.0849*(12.76-H36)^1.81,0),ROUNDDOWN(46.0849*(13-H36)^1.81,)),0)</f>
        <v>435</v>
      </c>
      <c r="J36" s="69">
        <v>2</v>
      </c>
      <c r="K36" s="70" t="s">
        <v>24</v>
      </c>
      <c r="L36" s="71">
        <v>16.5</v>
      </c>
      <c r="M36" s="72">
        <f>V36</f>
        <v>293</v>
      </c>
      <c r="N36" s="64"/>
      <c r="O36" s="68">
        <f>IF(AND(N36&gt;75),ROUNDDOWN(1.84523*(N36-75)^1.348,0),0)</f>
        <v>0</v>
      </c>
      <c r="P36" s="64">
        <v>350</v>
      </c>
      <c r="Q36" s="68">
        <f>IF(AND(P36&gt;210),ROUNDDOWN(0.188807*(P36-210)^1.41,0),0)</f>
        <v>200</v>
      </c>
      <c r="R36" s="65">
        <v>16.56</v>
      </c>
      <c r="S36" s="73">
        <f>IF(AND(R36&gt;7.95),ROUNDDOWN(7.86*(R36-7.95)^1.1,0),0)</f>
        <v>83</v>
      </c>
      <c r="U36" s="15">
        <f>J36*60+L36</f>
        <v>136.5</v>
      </c>
      <c r="V36" s="16">
        <f>IF(U36&gt;0,(INT(POWER(185-U36,1.88)*0.19889)),0)</f>
        <v>293</v>
      </c>
    </row>
    <row r="37" spans="1:22" ht="13.5" thickBot="1">
      <c r="A37" s="107"/>
      <c r="B37" s="7"/>
      <c r="C37" s="44" t="s">
        <v>60</v>
      </c>
      <c r="D37" s="106"/>
      <c r="E37" s="14"/>
      <c r="F37" s="24">
        <f>I37+M37+O37+Q37+S37</f>
        <v>813</v>
      </c>
      <c r="G37" s="22">
        <f>F33</f>
        <v>3759</v>
      </c>
      <c r="H37" s="88">
        <v>9.7</v>
      </c>
      <c r="I37" s="59">
        <f>IF(AND(H37&gt;6.8,H37&lt;12.8),IF($B$5=1,ROUNDDOWN(46.0849*(12.76-H37)^1.81,0),ROUNDDOWN(46.0849*(13-H37)^1.81,)),0)</f>
        <v>348</v>
      </c>
      <c r="J37" s="60">
        <v>2</v>
      </c>
      <c r="K37" s="61" t="s">
        <v>24</v>
      </c>
      <c r="L37" s="62">
        <v>15.1</v>
      </c>
      <c r="M37" s="63">
        <f>V37</f>
        <v>309</v>
      </c>
      <c r="N37" s="64"/>
      <c r="O37" s="59">
        <f>IF(AND(N37&gt;75),ROUNDDOWN(1.84523*(N37-75)^1.348,0),0)</f>
        <v>0</v>
      </c>
      <c r="P37" s="64">
        <v>285</v>
      </c>
      <c r="Q37" s="59">
        <f>IF(AND(P37&gt;210),ROUNDDOWN(0.188807*(P37-210)^1.41,0),0)</f>
        <v>83</v>
      </c>
      <c r="R37" s="65">
        <v>15.58</v>
      </c>
      <c r="S37" s="66">
        <f>IF(AND(R37&gt;7.95),ROUNDDOWN(7.86*(R37-7.95)^1.1,0),0)</f>
        <v>73</v>
      </c>
      <c r="U37" s="15">
        <f>J37*60+L37</f>
        <v>135.1</v>
      </c>
      <c r="V37" s="16">
        <f>IF(U37&gt;0,(INT(POWER(185-U37,1.88)*0.19889)),0)</f>
        <v>309</v>
      </c>
    </row>
    <row r="38" spans="1:22" ht="13.5" thickBot="1">
      <c r="A38" s="108"/>
      <c r="B38" s="8"/>
      <c r="C38" s="45" t="s">
        <v>74</v>
      </c>
      <c r="D38" s="9"/>
      <c r="E38" s="10"/>
      <c r="F38" s="25">
        <f>I38+M38+O38+Q38+S38</f>
        <v>0</v>
      </c>
      <c r="G38" s="22">
        <f>F33</f>
        <v>3759</v>
      </c>
      <c r="H38" s="89"/>
      <c r="I38" s="74">
        <f>IF(AND(H38&gt;6.8,H38&lt;12.8),IF($B$5=1,ROUNDDOWN(46.0849*(12.76-H38)^1.81,0),ROUNDDOWN(46.0849*(13-H38)^1.81,)),0)</f>
        <v>0</v>
      </c>
      <c r="J38" s="75"/>
      <c r="K38" s="76" t="s">
        <v>24</v>
      </c>
      <c r="L38" s="77"/>
      <c r="M38" s="78">
        <f>V38</f>
        <v>0</v>
      </c>
      <c r="N38" s="79"/>
      <c r="O38" s="74">
        <f>IF(AND(N38&gt;75),ROUNDDOWN(1.84523*(N38-75)^1.348,0),0)</f>
        <v>0</v>
      </c>
      <c r="P38" s="79"/>
      <c r="Q38" s="74">
        <f>IF(AND(P38&gt;210),ROUNDDOWN(0.188807*(P38-210)^1.41,0),0)</f>
        <v>0</v>
      </c>
      <c r="R38" s="80"/>
      <c r="S38" s="81">
        <f>IF(AND(R38&gt;7.95),ROUNDDOWN(7.86*(R38-7.95)^1.1,0),0)</f>
        <v>0</v>
      </c>
      <c r="U38" s="15">
        <f>J38*60+L38</f>
        <v>0</v>
      </c>
      <c r="V38" s="16">
        <f>IF(U38&gt;0,(INT(POWER(185-U38,1.88)*0.19889)),0)</f>
        <v>0</v>
      </c>
    </row>
    <row r="39" spans="6:19" ht="13.5" customHeight="1" thickBot="1">
      <c r="F39" s="27"/>
      <c r="G39" s="22">
        <f>F33</f>
        <v>3759</v>
      </c>
      <c r="H39" s="90"/>
      <c r="I39" s="82"/>
      <c r="J39" s="83"/>
      <c r="K39" s="20"/>
      <c r="L39" s="85"/>
      <c r="M39" s="86"/>
      <c r="N39" s="20"/>
      <c r="O39" s="82"/>
      <c r="P39" s="20"/>
      <c r="Q39" s="82"/>
      <c r="R39" s="20"/>
      <c r="S39" s="82"/>
    </row>
    <row r="40" spans="1:19" ht="13.5" thickBot="1">
      <c r="A40" s="103">
        <v>6</v>
      </c>
      <c r="B40" s="3">
        <f>$B$5</f>
        <v>1</v>
      </c>
      <c r="C40" s="4" t="s">
        <v>40</v>
      </c>
      <c r="D40" s="5"/>
      <c r="E40" s="6" t="s">
        <v>31</v>
      </c>
      <c r="F40" s="28">
        <f>SUM(F41:F45)-MIN(F41:F45)</f>
        <v>3608</v>
      </c>
      <c r="G40" s="104">
        <f>F40</f>
        <v>3608</v>
      </c>
      <c r="H40" s="35"/>
      <c r="I40" s="36"/>
      <c r="J40" s="37"/>
      <c r="K40" s="36"/>
      <c r="L40" s="38"/>
      <c r="M40" s="39"/>
      <c r="N40" s="40"/>
      <c r="O40" s="36"/>
      <c r="P40" s="40"/>
      <c r="Q40" s="36"/>
      <c r="R40" s="41"/>
      <c r="S40" s="42"/>
    </row>
    <row r="41" spans="1:22" ht="13.5" thickBot="1">
      <c r="A41" s="105"/>
      <c r="B41" s="7"/>
      <c r="C41" s="43" t="s">
        <v>41</v>
      </c>
      <c r="D41" s="106"/>
      <c r="E41" s="14"/>
      <c r="F41" s="23">
        <f>I41+M41+O41+Q41+S41</f>
        <v>745</v>
      </c>
      <c r="G41" s="22">
        <f>F40</f>
        <v>3608</v>
      </c>
      <c r="H41" s="87">
        <v>10.5</v>
      </c>
      <c r="I41" s="51">
        <f>IF(AND(H41&gt;6.8,H41&lt;12.8),IF($B$5=1,ROUNDDOWN(46.0849*(12.76-H41)^1.81,0),ROUNDDOWN(46.0849*(13-H41)^1.81,)),0)</f>
        <v>201</v>
      </c>
      <c r="J41" s="52">
        <v>2</v>
      </c>
      <c r="K41" s="53" t="s">
        <v>24</v>
      </c>
      <c r="L41" s="54">
        <v>37.3</v>
      </c>
      <c r="M41" s="55">
        <f>V41</f>
        <v>102</v>
      </c>
      <c r="N41" s="56">
        <v>115</v>
      </c>
      <c r="O41" s="51">
        <f>IF(AND(N41&gt;75),ROUNDDOWN(1.84523*(N41-75)^1.348,0),0)</f>
        <v>266</v>
      </c>
      <c r="P41" s="56"/>
      <c r="Q41" s="51">
        <f>IF(AND(P41&gt;210),ROUNDDOWN(0.188807*(P41-210)^1.41,0),0)</f>
        <v>0</v>
      </c>
      <c r="R41" s="57">
        <v>24.83</v>
      </c>
      <c r="S41" s="58">
        <f>IF(AND(R41&gt;7.95),ROUNDDOWN(7.86*(R41-7.95)^1.1,0),0)</f>
        <v>176</v>
      </c>
      <c r="U41" s="15">
        <f>J41*60+L41</f>
        <v>157.3</v>
      </c>
      <c r="V41" s="16">
        <f>IF(U41&gt;0,(INT(POWER(185-U41,1.88)*0.19889)),0)</f>
        <v>102</v>
      </c>
    </row>
    <row r="42" spans="1:22" ht="13.5" thickBot="1">
      <c r="A42" s="107"/>
      <c r="B42" s="7"/>
      <c r="C42" s="44" t="s">
        <v>42</v>
      </c>
      <c r="D42" s="106"/>
      <c r="E42" s="14"/>
      <c r="F42" s="24">
        <f>I42+M42+O42+Q42+S42</f>
        <v>980</v>
      </c>
      <c r="G42" s="22">
        <f>F40</f>
        <v>3608</v>
      </c>
      <c r="H42" s="88">
        <v>9.5</v>
      </c>
      <c r="I42" s="59">
        <f>IF(AND(H42&gt;6.8,H42&lt;12.8),IF($B$5=1,ROUNDDOWN(46.0849*(12.76-H42)^1.81,0),ROUNDDOWN(46.0849*(13-H42)^1.81,)),0)</f>
        <v>391</v>
      </c>
      <c r="J42" s="60">
        <v>2</v>
      </c>
      <c r="K42" s="61" t="s">
        <v>24</v>
      </c>
      <c r="L42" s="62">
        <v>23</v>
      </c>
      <c r="M42" s="63">
        <f>V42</f>
        <v>224</v>
      </c>
      <c r="N42" s="64"/>
      <c r="O42" s="59">
        <f>IF(AND(N42&gt;75),ROUNDDOWN(1.84523*(N42-75)^1.348,0),0)</f>
        <v>0</v>
      </c>
      <c r="P42" s="64">
        <v>321</v>
      </c>
      <c r="Q42" s="59">
        <f>IF(AND(P42&gt;210),ROUNDDOWN(0.188807*(P42-210)^1.41,0),0)</f>
        <v>144</v>
      </c>
      <c r="R42" s="65">
        <v>28.76</v>
      </c>
      <c r="S42" s="66">
        <f>IF(AND(R42&gt;7.95),ROUNDDOWN(7.86*(R42-7.95)^1.1,0),0)</f>
        <v>221</v>
      </c>
      <c r="U42" s="15">
        <f>J42*60+L42</f>
        <v>143</v>
      </c>
      <c r="V42" s="16">
        <f>IF(U42&gt;0,(INT(POWER(185-U42,1.88)*0.19889)),0)</f>
        <v>224</v>
      </c>
    </row>
    <row r="43" spans="1:22" ht="13.5" thickBot="1">
      <c r="A43" s="107"/>
      <c r="B43" s="7"/>
      <c r="C43" s="44" t="s">
        <v>43</v>
      </c>
      <c r="D43" s="106"/>
      <c r="E43" s="14"/>
      <c r="F43" s="24">
        <f>I43+M43+O43+Q43+S43</f>
        <v>723</v>
      </c>
      <c r="G43" s="22">
        <f>F40</f>
        <v>3608</v>
      </c>
      <c r="H43" s="67">
        <v>9.1</v>
      </c>
      <c r="I43" s="68">
        <f>IF(AND(H43&gt;6.8,H43&lt;12.8),IF($B$5=1,ROUNDDOWN(46.0849*(12.76-H43)^1.81,0),ROUNDDOWN(46.0849*(13-H43)^1.81,)),0)</f>
        <v>482</v>
      </c>
      <c r="J43" s="69"/>
      <c r="K43" s="70" t="s">
        <v>24</v>
      </c>
      <c r="L43" s="71"/>
      <c r="M43" s="72">
        <f>V43</f>
        <v>0</v>
      </c>
      <c r="N43" s="64"/>
      <c r="O43" s="68">
        <f>IF(AND(N43&gt;75),ROUNDDOWN(1.84523*(N43-75)^1.348,0),0)</f>
        <v>0</v>
      </c>
      <c r="P43" s="64">
        <v>304</v>
      </c>
      <c r="Q43" s="68">
        <f>IF(AND(P43&gt;210),ROUNDDOWN(0.188807*(P43-210)^1.41,0),0)</f>
        <v>114</v>
      </c>
      <c r="R43" s="65">
        <v>20.53</v>
      </c>
      <c r="S43" s="73">
        <f>IF(AND(R43&gt;7.95),ROUNDDOWN(7.86*(R43-7.95)^1.1,0),0)</f>
        <v>127</v>
      </c>
      <c r="U43" s="15">
        <f>J43*60+L43</f>
        <v>0</v>
      </c>
      <c r="V43" s="16">
        <f>IF(U43&gt;0,(INT(POWER(185-U43,1.88)*0.19889)),0)</f>
        <v>0</v>
      </c>
    </row>
    <row r="44" spans="1:22" ht="13.5" thickBot="1">
      <c r="A44" s="107"/>
      <c r="B44" s="7"/>
      <c r="C44" s="44" t="s">
        <v>44</v>
      </c>
      <c r="D44" s="106"/>
      <c r="E44" s="14"/>
      <c r="F44" s="24">
        <f>I44+M44+O44+Q44+S44</f>
        <v>969</v>
      </c>
      <c r="G44" s="22">
        <f>F40</f>
        <v>3608</v>
      </c>
      <c r="H44" s="88">
        <v>10.1</v>
      </c>
      <c r="I44" s="59">
        <f>IF(AND(H44&gt;6.8,H44&lt;12.8),IF($B$5=1,ROUNDDOWN(46.0849*(12.76-H44)^1.81,0),ROUNDDOWN(46.0849*(13-H44)^1.81,)),0)</f>
        <v>270</v>
      </c>
      <c r="J44" s="60">
        <v>2</v>
      </c>
      <c r="K44" s="61" t="s">
        <v>24</v>
      </c>
      <c r="L44" s="62">
        <v>27.4</v>
      </c>
      <c r="M44" s="63">
        <f>V44</f>
        <v>181</v>
      </c>
      <c r="N44" s="64">
        <v>115</v>
      </c>
      <c r="O44" s="59">
        <f>IF(AND(N44&gt;75),ROUNDDOWN(1.84523*(N44-75)^1.348,0),0)</f>
        <v>266</v>
      </c>
      <c r="P44" s="64"/>
      <c r="Q44" s="59">
        <f>IF(AND(P44&gt;210),ROUNDDOWN(0.188807*(P44-210)^1.41,0),0)</f>
        <v>0</v>
      </c>
      <c r="R44" s="65">
        <v>31.4</v>
      </c>
      <c r="S44" s="66">
        <f>IF(AND(R44&gt;7.95),ROUNDDOWN(7.86*(R44-7.95)^1.1,0),0)</f>
        <v>252</v>
      </c>
      <c r="U44" s="15">
        <f>J44*60+L44</f>
        <v>147.4</v>
      </c>
      <c r="V44" s="16">
        <f>IF(U44&gt;0,(INT(POWER(185-U44,1.88)*0.19889)),0)</f>
        <v>181</v>
      </c>
    </row>
    <row r="45" spans="1:22" ht="13.5" thickBot="1">
      <c r="A45" s="108"/>
      <c r="B45" s="8"/>
      <c r="C45" s="45" t="s">
        <v>73</v>
      </c>
      <c r="D45" s="9"/>
      <c r="E45" s="10"/>
      <c r="F45" s="25">
        <f>I45+M45+O45+Q45+S45</f>
        <v>914</v>
      </c>
      <c r="G45" s="22">
        <f>F40</f>
        <v>3608</v>
      </c>
      <c r="H45" s="89">
        <v>10.2</v>
      </c>
      <c r="I45" s="74">
        <f>IF(AND(H45&gt;6.8,H45&lt;12.8),IF($B$5=1,ROUNDDOWN(46.0849*(12.76-H45)^1.81,0),ROUNDDOWN(46.0849*(13-H45)^1.81,)),0)</f>
        <v>252</v>
      </c>
      <c r="J45" s="75">
        <v>2</v>
      </c>
      <c r="K45" s="76" t="s">
        <v>24</v>
      </c>
      <c r="L45" s="77">
        <v>24.1</v>
      </c>
      <c r="M45" s="78">
        <f>V45</f>
        <v>213</v>
      </c>
      <c r="N45" s="79"/>
      <c r="O45" s="74">
        <f>IF(AND(N45&gt;75),ROUNDDOWN(1.84523*(N45-75)^1.348,0),0)</f>
        <v>0</v>
      </c>
      <c r="P45" s="79">
        <v>355</v>
      </c>
      <c r="Q45" s="74">
        <f>IF(AND(P45&gt;210),ROUNDDOWN(0.188807*(P45-210)^1.41,0),0)</f>
        <v>210</v>
      </c>
      <c r="R45" s="80">
        <v>30.32</v>
      </c>
      <c r="S45" s="81">
        <f>IF(AND(R45&gt;7.95),ROUNDDOWN(7.86*(R45-7.95)^1.1,0),0)</f>
        <v>239</v>
      </c>
      <c r="U45" s="15">
        <f>J45*60+L45</f>
        <v>144.1</v>
      </c>
      <c r="V45" s="16">
        <f>IF(U45&gt;0,(INT(POWER(185-U45,1.88)*0.19889)),0)</f>
        <v>213</v>
      </c>
    </row>
    <row r="46" spans="6:19" ht="13.5" thickBot="1">
      <c r="F46" s="27"/>
      <c r="G46" s="22">
        <f>F40</f>
        <v>3608</v>
      </c>
      <c r="H46" s="90"/>
      <c r="I46" s="82"/>
      <c r="J46" s="83"/>
      <c r="K46" s="84"/>
      <c r="L46" s="85"/>
      <c r="M46" s="86"/>
      <c r="N46" s="20"/>
      <c r="O46" s="82"/>
      <c r="P46" s="20"/>
      <c r="Q46" s="82"/>
      <c r="R46" s="20"/>
      <c r="S46" s="82"/>
    </row>
    <row r="47" spans="1:19" ht="13.5" thickBot="1">
      <c r="A47" s="103">
        <v>7</v>
      </c>
      <c r="B47" s="3">
        <f>$B$5</f>
        <v>1</v>
      </c>
      <c r="C47" s="4" t="s">
        <v>51</v>
      </c>
      <c r="D47" s="5"/>
      <c r="E47" s="6" t="s">
        <v>31</v>
      </c>
      <c r="F47" s="28">
        <f>SUM(F48:F52)-MIN(F48:F52)</f>
        <v>2967</v>
      </c>
      <c r="G47" s="104">
        <f>F47</f>
        <v>2967</v>
      </c>
      <c r="H47" s="35"/>
      <c r="I47" s="36"/>
      <c r="J47" s="37"/>
      <c r="K47" s="36"/>
      <c r="L47" s="38"/>
      <c r="M47" s="39"/>
      <c r="N47" s="40"/>
      <c r="O47" s="36"/>
      <c r="P47" s="40"/>
      <c r="Q47" s="36"/>
      <c r="R47" s="41"/>
      <c r="S47" s="42"/>
    </row>
    <row r="48" spans="1:22" ht="13.5" thickBot="1">
      <c r="A48" s="105"/>
      <c r="B48" s="7"/>
      <c r="C48" s="43" t="s">
        <v>52</v>
      </c>
      <c r="D48" s="106"/>
      <c r="E48" s="14"/>
      <c r="F48" s="23">
        <f>I48+M48+O48+Q48+S48</f>
        <v>983</v>
      </c>
      <c r="G48" s="22">
        <f>F47</f>
        <v>2967</v>
      </c>
      <c r="H48" s="87">
        <v>10.1</v>
      </c>
      <c r="I48" s="51">
        <f>IF(AND(H48&gt;6.8,H48&lt;12.8),IF($B$5=1,ROUNDDOWN(46.0849*(12.76-H48)^1.81,0),ROUNDDOWN(46.0849*(13-H48)^1.81,)),0)</f>
        <v>270</v>
      </c>
      <c r="J48" s="52">
        <v>2</v>
      </c>
      <c r="K48" s="53" t="s">
        <v>24</v>
      </c>
      <c r="L48" s="54">
        <v>29.5</v>
      </c>
      <c r="M48" s="55">
        <f>V48</f>
        <v>163</v>
      </c>
      <c r="N48" s="56">
        <v>115</v>
      </c>
      <c r="O48" s="51">
        <f>IF(AND(N48&gt;75),ROUNDDOWN(1.84523*(N48-75)^1.348,0),0)</f>
        <v>266</v>
      </c>
      <c r="P48" s="56"/>
      <c r="Q48" s="51">
        <f>IF(AND(P48&gt;210),ROUNDDOWN(0.188807*(P48-210)^1.41,0),0)</f>
        <v>0</v>
      </c>
      <c r="R48" s="57">
        <v>34.1</v>
      </c>
      <c r="S48" s="58">
        <f>IF(AND(R48&gt;7.95),ROUNDDOWN(7.86*(R48-7.95)^1.1,0),0)</f>
        <v>284</v>
      </c>
      <c r="U48" s="15">
        <f>J48*60+L48</f>
        <v>149.5</v>
      </c>
      <c r="V48" s="16">
        <f>IF(U48&gt;0,(INT(POWER(185-U48,1.88)*0.19889)),0)</f>
        <v>163</v>
      </c>
    </row>
    <row r="49" spans="1:22" ht="13.5" thickBot="1">
      <c r="A49" s="107"/>
      <c r="B49" s="7"/>
      <c r="C49" s="44" t="s">
        <v>53</v>
      </c>
      <c r="D49" s="106"/>
      <c r="E49" s="14"/>
      <c r="F49" s="24">
        <f>I49+M49+O49+Q49+S49</f>
        <v>717</v>
      </c>
      <c r="G49" s="22">
        <f>F47</f>
        <v>2967</v>
      </c>
      <c r="H49" s="88">
        <v>10.5</v>
      </c>
      <c r="I49" s="59">
        <f>IF(AND(H49&gt;6.8,H49&lt;12.8),IF($B$5=1,ROUNDDOWN(46.0849*(12.76-H49)^1.81,0),ROUNDDOWN(46.0849*(13-H49)^1.81,)),0)</f>
        <v>201</v>
      </c>
      <c r="J49" s="60">
        <v>2</v>
      </c>
      <c r="K49" s="61" t="s">
        <v>24</v>
      </c>
      <c r="L49" s="62">
        <v>50.3</v>
      </c>
      <c r="M49" s="63">
        <f>V49</f>
        <v>31</v>
      </c>
      <c r="N49" s="64">
        <v>115</v>
      </c>
      <c r="O49" s="59">
        <f>IF(AND(N49&gt;75),ROUNDDOWN(1.84523*(N49-75)^1.348,0),0)</f>
        <v>266</v>
      </c>
      <c r="P49" s="64"/>
      <c r="Q49" s="59">
        <f>IF(AND(P49&gt;210),ROUNDDOWN(0.188807*(P49-210)^1.41,0),0)</f>
        <v>0</v>
      </c>
      <c r="R49" s="65">
        <v>28.6</v>
      </c>
      <c r="S49" s="66">
        <f>IF(AND(R49&gt;7.95),ROUNDDOWN(7.86*(R49-7.95)^1.1,0),0)</f>
        <v>219</v>
      </c>
      <c r="U49" s="15">
        <f>J49*60+L49</f>
        <v>170.3</v>
      </c>
      <c r="V49" s="16">
        <f>IF(U49&gt;0,(INT(POWER(185-U49,1.88)*0.19889)),0)</f>
        <v>31</v>
      </c>
    </row>
    <row r="50" spans="1:22" ht="13.5" thickBot="1">
      <c r="A50" s="107"/>
      <c r="B50" s="7"/>
      <c r="C50" s="44" t="s">
        <v>54</v>
      </c>
      <c r="D50" s="106"/>
      <c r="E50" s="14"/>
      <c r="F50" s="24">
        <f>I50+M50+O50+Q50+S50</f>
        <v>620</v>
      </c>
      <c r="G50" s="22">
        <f>F47</f>
        <v>2967</v>
      </c>
      <c r="H50" s="67">
        <v>10.4</v>
      </c>
      <c r="I50" s="68">
        <f>IF(AND(H50&gt;6.8,H50&lt;12.8),IF($B$5=1,ROUNDDOWN(46.0849*(12.76-H50)^1.81,0),ROUNDDOWN(46.0849*(13-H50)^1.81,)),0)</f>
        <v>218</v>
      </c>
      <c r="J50" s="69">
        <v>2</v>
      </c>
      <c r="K50" s="70" t="s">
        <v>24</v>
      </c>
      <c r="L50" s="71">
        <v>42.2</v>
      </c>
      <c r="M50" s="72">
        <f>V50</f>
        <v>71</v>
      </c>
      <c r="N50" s="64"/>
      <c r="O50" s="68">
        <f>IF(AND(N50&gt;75),ROUNDDOWN(1.84523*(N50-75)^1.348,0),0)</f>
        <v>0</v>
      </c>
      <c r="P50" s="64">
        <v>322</v>
      </c>
      <c r="Q50" s="68">
        <f>IF(AND(P50&gt;210),ROUNDDOWN(0.188807*(P50-210)^1.41,0),0)</f>
        <v>146</v>
      </c>
      <c r="R50" s="65">
        <v>25.67</v>
      </c>
      <c r="S50" s="73">
        <f>IF(AND(R50&gt;7.95),ROUNDDOWN(7.86*(R50-7.95)^1.1,0),0)</f>
        <v>185</v>
      </c>
      <c r="U50" s="15">
        <f>J50*60+L50</f>
        <v>162.2</v>
      </c>
      <c r="V50" s="16">
        <f>IF(U50&gt;0,(INT(POWER(185-U50,1.88)*0.19889)),0)</f>
        <v>71</v>
      </c>
    </row>
    <row r="51" spans="1:22" ht="13.5" thickBot="1">
      <c r="A51" s="107"/>
      <c r="B51" s="7"/>
      <c r="C51" s="44" t="s">
        <v>55</v>
      </c>
      <c r="D51" s="106"/>
      <c r="E51" s="14"/>
      <c r="F51" s="24">
        <f>I51+M51+O51+Q51+S51</f>
        <v>482</v>
      </c>
      <c r="G51" s="22">
        <f>F47</f>
        <v>2967</v>
      </c>
      <c r="H51" s="88">
        <v>11.3</v>
      </c>
      <c r="I51" s="59">
        <f>IF(AND(H51&gt;6.8,H51&lt;12.8),IF($B$5=1,ROUNDDOWN(46.0849*(12.76-H51)^1.81,0),ROUNDDOWN(46.0849*(13-H51)^1.81,)),0)</f>
        <v>91</v>
      </c>
      <c r="J51" s="60">
        <v>2</v>
      </c>
      <c r="K51" s="61" t="s">
        <v>24</v>
      </c>
      <c r="L51" s="62">
        <v>36.1</v>
      </c>
      <c r="M51" s="63">
        <f>V51</f>
        <v>110</v>
      </c>
      <c r="N51" s="64"/>
      <c r="O51" s="59">
        <f>IF(AND(N51&gt;75),ROUNDDOWN(1.84523*(N51-75)^1.348,0),0)</f>
        <v>0</v>
      </c>
      <c r="P51" s="64">
        <v>302</v>
      </c>
      <c r="Q51" s="59">
        <f>IF(AND(P51&gt;210),ROUNDDOWN(0.188807*(P51-210)^1.41,0),0)</f>
        <v>110</v>
      </c>
      <c r="R51" s="65">
        <v>24.43</v>
      </c>
      <c r="S51" s="66">
        <f>IF(AND(R51&gt;7.95),ROUNDDOWN(7.86*(R51-7.95)^1.1,0),0)</f>
        <v>171</v>
      </c>
      <c r="U51" s="15">
        <f>J51*60+L51</f>
        <v>156.1</v>
      </c>
      <c r="V51" s="16">
        <f>IF(U51&gt;0,(INT(POWER(185-U51,1.88)*0.19889)),0)</f>
        <v>110</v>
      </c>
    </row>
    <row r="52" spans="1:22" ht="13.5" thickBot="1">
      <c r="A52" s="108"/>
      <c r="B52" s="8"/>
      <c r="C52" s="45" t="s">
        <v>56</v>
      </c>
      <c r="D52" s="9"/>
      <c r="E52" s="10"/>
      <c r="F52" s="25">
        <f>I52+M52+O52+Q52+S52</f>
        <v>647</v>
      </c>
      <c r="G52" s="22">
        <f>F47</f>
        <v>2967</v>
      </c>
      <c r="H52" s="89">
        <v>10.4</v>
      </c>
      <c r="I52" s="74">
        <f>IF(AND(H52&gt;6.8,H52&lt;12.8),IF($B$5=1,ROUNDDOWN(46.0849*(12.76-H52)^1.81,0),ROUNDDOWN(46.0849*(13-H52)^1.81,)),0)</f>
        <v>218</v>
      </c>
      <c r="J52" s="75">
        <v>2</v>
      </c>
      <c r="K52" s="76" t="s">
        <v>24</v>
      </c>
      <c r="L52" s="77">
        <v>32.2</v>
      </c>
      <c r="M52" s="78">
        <f>V52</f>
        <v>140</v>
      </c>
      <c r="N52" s="79"/>
      <c r="O52" s="74">
        <f>IF(AND(N52&gt;75),ROUNDDOWN(1.84523*(N52-75)^1.348,0),0)</f>
        <v>0</v>
      </c>
      <c r="P52" s="79">
        <v>269</v>
      </c>
      <c r="Q52" s="74">
        <f>IF(AND(P52&gt;210),ROUNDDOWN(0.188807*(P52-210)^1.41,0),0)</f>
        <v>59</v>
      </c>
      <c r="R52" s="80">
        <v>29.5</v>
      </c>
      <c r="S52" s="81">
        <f>IF(AND(R52&gt;7.95),ROUNDDOWN(7.86*(R52-7.95)^1.1,0),0)</f>
        <v>230</v>
      </c>
      <c r="U52" s="15">
        <f>J52*60+L52</f>
        <v>152.2</v>
      </c>
      <c r="V52" s="16">
        <f>IF(U52&gt;0,(INT(POWER(185-U52,1.88)*0.19889)),0)</f>
        <v>140</v>
      </c>
    </row>
    <row r="53" spans="6:19" ht="13.5" thickBot="1">
      <c r="F53" s="27"/>
      <c r="G53" s="22">
        <f>F47</f>
        <v>2967</v>
      </c>
      <c r="H53" s="90"/>
      <c r="I53" s="82"/>
      <c r="J53" s="83"/>
      <c r="K53" s="84"/>
      <c r="L53" s="85"/>
      <c r="M53" s="86"/>
      <c r="N53" s="20"/>
      <c r="O53" s="82"/>
      <c r="P53" s="20"/>
      <c r="Q53" s="82"/>
      <c r="R53" s="20"/>
      <c r="S53" s="82"/>
    </row>
    <row r="54" ht="12.75">
      <c r="L54" s="17"/>
    </row>
    <row r="55" ht="12.75">
      <c r="L55" s="17"/>
    </row>
    <row r="56" ht="12.75">
      <c r="L56" s="17"/>
    </row>
  </sheetData>
  <sheetProtection/>
  <mergeCells count="1">
    <mergeCell ref="J4:L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3:O1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57421875" style="0" customWidth="1"/>
    <col min="2" max="2" width="40.8515625" style="0" customWidth="1"/>
    <col min="3" max="3" width="21.421875" style="0" customWidth="1"/>
    <col min="4" max="4" width="26.140625" style="0" customWidth="1"/>
    <col min="5" max="5" width="14.140625" style="0" hidden="1" customWidth="1"/>
    <col min="6" max="6" width="9.140625" style="0" hidden="1" customWidth="1"/>
    <col min="7" max="7" width="18.7109375" style="0" hidden="1" customWidth="1"/>
    <col min="8" max="8" width="0.13671875" style="0" hidden="1" customWidth="1"/>
    <col min="9" max="9" width="18.7109375" style="0" hidden="1" customWidth="1"/>
    <col min="10" max="10" width="9.140625" style="0" hidden="1" customWidth="1"/>
    <col min="11" max="11" width="18.7109375" style="0" hidden="1" customWidth="1"/>
    <col min="12" max="12" width="9.140625" style="0" hidden="1" customWidth="1"/>
    <col min="13" max="13" width="18.7109375" style="0" hidden="1" customWidth="1"/>
    <col min="14" max="14" width="9.140625" style="0" hidden="1" customWidth="1"/>
  </cols>
  <sheetData>
    <row r="3" spans="1:4" ht="54" customHeight="1">
      <c r="A3" s="112" t="s">
        <v>82</v>
      </c>
      <c r="B3" s="113"/>
      <c r="C3" s="113"/>
      <c r="D3" s="113"/>
    </row>
    <row r="4" spans="1:4" ht="49.5" customHeight="1">
      <c r="A4" s="46" t="s">
        <v>14</v>
      </c>
      <c r="B4" s="50" t="s">
        <v>15</v>
      </c>
      <c r="C4" s="46" t="s">
        <v>32</v>
      </c>
      <c r="D4" s="46" t="s">
        <v>16</v>
      </c>
    </row>
    <row r="5" spans="1:15" ht="49.5" customHeight="1">
      <c r="A5" s="109" t="s">
        <v>75</v>
      </c>
      <c r="B5" s="47" t="str">
        <f>Bodování!$C$5</f>
        <v>ZŠ Kralovice</v>
      </c>
      <c r="C5" s="48" t="str">
        <f>Bodování!$E$5</f>
        <v>PS</v>
      </c>
      <c r="D5" s="49">
        <f>Bodování!$F$5</f>
        <v>5205</v>
      </c>
      <c r="E5" s="12" t="str">
        <f>Bodování!$C$6</f>
        <v>Kateřina Benešová</v>
      </c>
      <c r="F5" s="12">
        <f>Bodování!$F$6</f>
        <v>1376</v>
      </c>
      <c r="G5" s="12" t="str">
        <f>Bodování!$C$7</f>
        <v>Klára Buňková</v>
      </c>
      <c r="H5" s="12">
        <f>Bodování!$F$7</f>
        <v>1196</v>
      </c>
      <c r="I5" s="12" t="str">
        <f>Bodování!$C$8</f>
        <v>Veronka Kožíšková</v>
      </c>
      <c r="J5" s="12">
        <f>Bodování!$F$8</f>
        <v>1300</v>
      </c>
      <c r="K5" s="12" t="str">
        <f>Bodování!$C$9</f>
        <v>Štěpánka Sýkorová</v>
      </c>
      <c r="L5" s="12">
        <f>Bodování!$F$9</f>
        <v>1333</v>
      </c>
      <c r="M5" s="12" t="str">
        <f>Bodování!$C$10</f>
        <v>Dana Šišková</v>
      </c>
      <c r="N5" s="12">
        <f>Bodování!$F$10</f>
        <v>1124</v>
      </c>
      <c r="O5" s="11"/>
    </row>
    <row r="6" spans="1:14" ht="49.5" customHeight="1">
      <c r="A6" s="109" t="s">
        <v>76</v>
      </c>
      <c r="B6" s="47" t="str">
        <f>Bodování!$C$12</f>
        <v>ZŠ Zruč-Senec</v>
      </c>
      <c r="C6" s="48" t="str">
        <f>Bodování!$E$12</f>
        <v>PS</v>
      </c>
      <c r="D6" s="49">
        <f>Bodování!$F$12</f>
        <v>4539</v>
      </c>
      <c r="E6" s="12" t="str">
        <f>Bodování!$C$13</f>
        <v>Petra Šafránková</v>
      </c>
      <c r="F6" s="12">
        <f>Bodování!$F$13</f>
        <v>1040</v>
      </c>
      <c r="G6" s="12" t="str">
        <f>Bodování!$C$14</f>
        <v>Dominika Houšková</v>
      </c>
      <c r="H6" s="12">
        <f>Bodování!$F$14</f>
        <v>837</v>
      </c>
      <c r="I6" s="12" t="str">
        <f>Bodování!$C$15</f>
        <v>Kateřina Zíková</v>
      </c>
      <c r="J6" s="12">
        <f>Bodování!$F$15</f>
        <v>1484</v>
      </c>
      <c r="K6" s="12" t="str">
        <f>Bodování!$C$16</f>
        <v>Aneta Rumlová</v>
      </c>
      <c r="L6" s="12">
        <f>Bodování!$F$16</f>
        <v>794</v>
      </c>
      <c r="M6" s="12" t="str">
        <f>Bodování!$C$17</f>
        <v>Tereza Dáňová</v>
      </c>
      <c r="N6" s="12">
        <f>Bodování!$F$17</f>
        <v>1178</v>
      </c>
    </row>
    <row r="7" spans="1:14" ht="49.5" customHeight="1">
      <c r="A7" s="109" t="s">
        <v>77</v>
      </c>
      <c r="B7" s="47" t="str">
        <f>Bodování!$C$19</f>
        <v>ZŠ Heřmanova Huť</v>
      </c>
      <c r="C7" s="48" t="str">
        <f>Bodování!$E$19</f>
        <v>PS</v>
      </c>
      <c r="D7" s="49">
        <f>Bodování!$F$19</f>
        <v>4446</v>
      </c>
      <c r="E7" s="12" t="str">
        <f>Bodování!$C$20</f>
        <v>Simona Šlehofrová</v>
      </c>
      <c r="F7" s="12">
        <f>Bodování!$F$20</f>
        <v>655</v>
      </c>
      <c r="G7" s="12" t="str">
        <f>Bodování!$C$21</f>
        <v>Ilona Mudrová</v>
      </c>
      <c r="H7" s="12">
        <f>Bodování!$F$21</f>
        <v>754</v>
      </c>
      <c r="I7" s="12" t="str">
        <f>Bodování!$C$22</f>
        <v>Michaela Sladká</v>
      </c>
      <c r="J7" s="12">
        <f>Bodování!$F$22</f>
        <v>1279</v>
      </c>
      <c r="K7" s="12" t="str">
        <f>Bodování!$C$23</f>
        <v>Hana Ježková</v>
      </c>
      <c r="L7" s="12">
        <f>Bodování!$F$24</f>
        <v>1250</v>
      </c>
      <c r="M7" s="12" t="str">
        <f>Bodování!$C$24</f>
        <v>Marcela Křížová</v>
      </c>
      <c r="N7" s="12">
        <f>Bodování!$F$24</f>
        <v>1250</v>
      </c>
    </row>
    <row r="8" spans="1:14" ht="49.5" customHeight="1">
      <c r="A8" s="109" t="s">
        <v>78</v>
      </c>
      <c r="B8" s="47" t="str">
        <f>Bodování!$C$26</f>
        <v>ZŠ Plasy</v>
      </c>
      <c r="C8" s="48" t="str">
        <f>Bodování!$E$26</f>
        <v>PS</v>
      </c>
      <c r="D8" s="49">
        <f>Bodování!$F$26</f>
        <v>3770</v>
      </c>
      <c r="E8" s="12" t="str">
        <f>Bodování!$C$27</f>
        <v>Kristýna Opičková</v>
      </c>
      <c r="F8" s="12">
        <f>Bodování!$F$27</f>
        <v>885</v>
      </c>
      <c r="G8" s="12" t="str">
        <f>Bodování!$C$28</f>
        <v>Jana Alexandrovičová</v>
      </c>
      <c r="H8" s="12">
        <f>Bodování!$F$28</f>
        <v>980</v>
      </c>
      <c r="I8" s="12" t="str">
        <f>Bodování!$C$29</f>
        <v>Dominika Antošová</v>
      </c>
      <c r="J8" s="12">
        <f>Bodování!$F$29</f>
        <v>876</v>
      </c>
      <c r="K8" s="12" t="str">
        <f>Bodování!$C$30</f>
        <v>Zdeňka Krejčová</v>
      </c>
      <c r="L8" s="12">
        <f>Bodování!$F$30</f>
        <v>1029</v>
      </c>
      <c r="M8" s="12" t="str">
        <f>Bodování!$C$31</f>
        <v>Lucie Kovaříková</v>
      </c>
      <c r="N8" s="12">
        <f>Bodování!$F$31</f>
        <v>805</v>
      </c>
    </row>
    <row r="9" spans="1:14" ht="49.5" customHeight="1">
      <c r="A9" s="109" t="s">
        <v>79</v>
      </c>
      <c r="B9" s="47" t="str">
        <f>Bodování!$C$33</f>
        <v>Gymnázium Plasy</v>
      </c>
      <c r="C9" s="48" t="str">
        <f>Bodování!$E$33</f>
        <v>PS</v>
      </c>
      <c r="D9" s="49">
        <f>Bodování!$F$33</f>
        <v>3759</v>
      </c>
      <c r="E9" s="12" t="str">
        <f>Bodování!$C$34</f>
        <v>Martina Lišková</v>
      </c>
      <c r="F9" s="12">
        <f>Bodování!$F$34</f>
        <v>959</v>
      </c>
      <c r="G9" s="12" t="str">
        <f>Bodování!$C$35</f>
        <v>Lucie Benešová</v>
      </c>
      <c r="H9" s="12">
        <f>Bodování!$F$35</f>
        <v>976</v>
      </c>
      <c r="I9" s="12" t="str">
        <f>Bodování!$C$36</f>
        <v>Kateřina Motisová</v>
      </c>
      <c r="J9" s="12">
        <f>Bodování!$F$36</f>
        <v>1011</v>
      </c>
      <c r="K9" s="12" t="str">
        <f>Bodování!$C$37</f>
        <v>Michaela Šmídová</v>
      </c>
      <c r="L9" s="12">
        <f>Bodování!$F$37</f>
        <v>813</v>
      </c>
      <c r="M9" s="12" t="str">
        <f>Bodování!$C$38</f>
        <v> </v>
      </c>
      <c r="N9" s="12">
        <f>Bodování!$F$38</f>
        <v>0</v>
      </c>
    </row>
    <row r="10" spans="1:14" ht="49.5" customHeight="1">
      <c r="A10" s="109" t="s">
        <v>80</v>
      </c>
      <c r="B10" s="47" t="str">
        <f>Bodování!$C$40</f>
        <v>ZŠ Horní Bříza</v>
      </c>
      <c r="C10" s="48" t="str">
        <f>Bodování!$E$40</f>
        <v>PS</v>
      </c>
      <c r="D10" s="49">
        <f>Bodování!$F$40</f>
        <v>3608</v>
      </c>
      <c r="E10" s="12" t="str">
        <f>Bodování!$C$41</f>
        <v>Barbora Zelenková</v>
      </c>
      <c r="F10" s="12">
        <f>Bodování!$F$41</f>
        <v>745</v>
      </c>
      <c r="G10" s="12" t="str">
        <f>Bodování!$C$42</f>
        <v>Lenka Trchová</v>
      </c>
      <c r="H10" s="12">
        <f>Bodování!$F$42</f>
        <v>980</v>
      </c>
      <c r="I10" s="12" t="str">
        <f>Bodování!$C$43</f>
        <v>Adéla Srpová</v>
      </c>
      <c r="J10" s="12">
        <f>Bodování!$F$43</f>
        <v>723</v>
      </c>
      <c r="K10" s="12" t="str">
        <f>Bodování!$C$44</f>
        <v>Iveta Rozumná</v>
      </c>
      <c r="L10" s="12">
        <f>Bodování!$F$44</f>
        <v>969</v>
      </c>
      <c r="M10" s="12" t="str">
        <f>Bodování!$C$45</f>
        <v>Karolína Raichová</v>
      </c>
      <c r="N10" s="12">
        <f>Bodování!$F$45</f>
        <v>914</v>
      </c>
    </row>
    <row r="11" spans="1:14" ht="49.5" customHeight="1">
      <c r="A11" s="109" t="s">
        <v>81</v>
      </c>
      <c r="B11" s="47" t="str">
        <f>Bodování!$C$47</f>
        <v>ZŠ Dolní Bělá</v>
      </c>
      <c r="C11" s="48" t="str">
        <f>Bodování!$E$47</f>
        <v>PS</v>
      </c>
      <c r="D11" s="49">
        <f>Bodování!$F$47</f>
        <v>2967</v>
      </c>
      <c r="E11" s="12" t="str">
        <f>Bodování!$C$48</f>
        <v>Daniela Kubísková</v>
      </c>
      <c r="F11" s="12">
        <f>Bodování!$F$48</f>
        <v>983</v>
      </c>
      <c r="G11" s="12" t="str">
        <f>Bodování!$C$49</f>
        <v>Jaroslava Rozhoňová</v>
      </c>
      <c r="H11" s="12">
        <f>Bodování!$F$49</f>
        <v>717</v>
      </c>
      <c r="I11" s="12" t="str">
        <f>Bodování!$C$50</f>
        <v>Ladislava Krausová</v>
      </c>
      <c r="J11" s="12">
        <f>Bodování!$F$50</f>
        <v>620</v>
      </c>
      <c r="K11" s="12" t="str">
        <f>Bodování!$C$51</f>
        <v>Simona Vajzová</v>
      </c>
      <c r="L11" s="12">
        <f>Bodování!$F$51</f>
        <v>482</v>
      </c>
      <c r="M11" s="12" t="str">
        <f>Bodování!$C$52</f>
        <v>Eliška Janouškovcová</v>
      </c>
      <c r="N11" s="12">
        <f>Bodování!$F$52</f>
        <v>647</v>
      </c>
    </row>
  </sheetData>
  <sheetProtection/>
  <mergeCells count="1">
    <mergeCell ref="A3:D3"/>
  </mergeCells>
  <printOptions horizontalCentered="1"/>
  <pageMargins left="0.1968503937007874" right="0.2755905511811024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3:K38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6.00390625" style="0" customWidth="1"/>
    <col min="2" max="2" width="21.57421875" style="0" customWidth="1"/>
    <col min="3" max="3" width="21.421875" style="0" customWidth="1"/>
    <col min="6" max="6" width="2.28125" style="0" customWidth="1"/>
    <col min="7" max="7" width="1.1484375" style="0" customWidth="1"/>
    <col min="8" max="8" width="6.421875" style="0" customWidth="1"/>
  </cols>
  <sheetData>
    <row r="1" ht="15" customHeight="1"/>
    <row r="2" ht="12.75" customHeight="1"/>
    <row r="3" spans="1:11" ht="50.25" customHeight="1">
      <c r="A3" s="112" t="s">
        <v>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" customHeight="1">
      <c r="A4" s="125" t="s">
        <v>29</v>
      </c>
      <c r="B4" s="125" t="s">
        <v>17</v>
      </c>
      <c r="C4" s="125" t="s">
        <v>18</v>
      </c>
      <c r="D4" s="125" t="s">
        <v>19</v>
      </c>
      <c r="E4" s="126" t="s">
        <v>20</v>
      </c>
      <c r="F4" s="127" t="s">
        <v>21</v>
      </c>
      <c r="G4" s="127"/>
      <c r="H4" s="127"/>
      <c r="I4" s="126" t="s">
        <v>11</v>
      </c>
      <c r="J4" s="126" t="s">
        <v>22</v>
      </c>
      <c r="K4" s="126" t="s">
        <v>23</v>
      </c>
    </row>
    <row r="5" spans="1:11" ht="15" customHeight="1">
      <c r="A5" s="120">
        <v>1</v>
      </c>
      <c r="B5" s="121" t="str">
        <f>Bodování!$C15</f>
        <v>Kateřina Zíková</v>
      </c>
      <c r="C5" s="122" t="str">
        <f>Bodování!$C$12</f>
        <v>ZŠ Zruč-Senec</v>
      </c>
      <c r="D5" s="123">
        <f>Bodování!$F15</f>
        <v>1484</v>
      </c>
      <c r="E5" s="124">
        <f>Bodování!H15</f>
        <v>9.1</v>
      </c>
      <c r="F5" s="128">
        <f>Bodování!$J15</f>
        <v>2</v>
      </c>
      <c r="G5" s="129" t="s">
        <v>24</v>
      </c>
      <c r="H5" s="130">
        <f>Bodování!$L15</f>
        <v>15.6</v>
      </c>
      <c r="I5" s="131">
        <f>Bodování!$N15</f>
        <v>125</v>
      </c>
      <c r="J5" s="131">
        <f>Bodování!$P15</f>
        <v>0</v>
      </c>
      <c r="K5" s="132">
        <f>Bodování!$R15</f>
        <v>38.73</v>
      </c>
    </row>
    <row r="6" spans="1:11" ht="15" customHeight="1">
      <c r="A6" s="115">
        <v>2</v>
      </c>
      <c r="B6" s="116" t="str">
        <f>Bodování!$C6</f>
        <v>Kateřina Benešová</v>
      </c>
      <c r="C6" s="117" t="str">
        <f>Bodování!$C$5</f>
        <v>ZŠ Kralovice</v>
      </c>
      <c r="D6" s="118">
        <f>Bodování!$F6</f>
        <v>1376</v>
      </c>
      <c r="E6" s="119">
        <f>Bodování!H6</f>
        <v>9</v>
      </c>
      <c r="F6" s="13">
        <f>Bodování!$J6</f>
        <v>2</v>
      </c>
      <c r="G6" s="18" t="s">
        <v>24</v>
      </c>
      <c r="H6" s="19">
        <f>Bodování!$L6</f>
        <v>16.9</v>
      </c>
      <c r="I6" s="131">
        <f>Bodování!$N6</f>
        <v>120</v>
      </c>
      <c r="J6" s="131">
        <f>Bodování!$P6</f>
        <v>0</v>
      </c>
      <c r="K6" s="132">
        <f>Bodování!$R6</f>
        <v>32.79</v>
      </c>
    </row>
    <row r="7" spans="1:11" ht="15" customHeight="1">
      <c r="A7" s="115">
        <v>3</v>
      </c>
      <c r="B7" s="116" t="str">
        <f>Bodování!$C9</f>
        <v>Štěpánka Sýkorová</v>
      </c>
      <c r="C7" s="117" t="str">
        <f>Bodování!$C$5</f>
        <v>ZŠ Kralovice</v>
      </c>
      <c r="D7" s="118">
        <f>Bodování!$F9</f>
        <v>1333</v>
      </c>
      <c r="E7" s="119">
        <f>Bodování!H9</f>
        <v>8.9</v>
      </c>
      <c r="F7" s="128">
        <f>Bodování!$J9</f>
        <v>2</v>
      </c>
      <c r="G7" s="129" t="s">
        <v>24</v>
      </c>
      <c r="H7" s="130">
        <f>Bodování!$L9</f>
        <v>3.2</v>
      </c>
      <c r="I7" s="131">
        <f>Bodování!$N9</f>
        <v>110</v>
      </c>
      <c r="J7" s="131">
        <f>Bodování!$P9</f>
        <v>0</v>
      </c>
      <c r="K7" s="132">
        <f>Bodování!$R9</f>
        <v>19.65</v>
      </c>
    </row>
    <row r="8" spans="1:11" ht="15" customHeight="1">
      <c r="A8" s="115">
        <v>4</v>
      </c>
      <c r="B8" s="116" t="str">
        <f>Bodování!$C8</f>
        <v>Veronka Kožíšková</v>
      </c>
      <c r="C8" s="117" t="str">
        <f>Bodování!$C$5</f>
        <v>ZŠ Kralovice</v>
      </c>
      <c r="D8" s="118">
        <f>Bodování!$F8</f>
        <v>1300</v>
      </c>
      <c r="E8" s="119">
        <f>Bodování!H8</f>
        <v>9.5</v>
      </c>
      <c r="F8" s="13">
        <f>Bodování!$J8</f>
        <v>2</v>
      </c>
      <c r="G8" s="18" t="s">
        <v>24</v>
      </c>
      <c r="H8" s="19">
        <f>Bodování!$L8</f>
        <v>2.1</v>
      </c>
      <c r="I8" s="131">
        <f>Bodování!$N8</f>
        <v>0</v>
      </c>
      <c r="J8" s="131">
        <f>Bodování!$P8</f>
        <v>342</v>
      </c>
      <c r="K8" s="132">
        <f>Bodování!$R8</f>
        <v>30.92</v>
      </c>
    </row>
    <row r="9" spans="1:11" ht="15" customHeight="1">
      <c r="A9" s="115">
        <v>5</v>
      </c>
      <c r="B9" s="116" t="str">
        <f>Bodování!$C22</f>
        <v>Michaela Sladká</v>
      </c>
      <c r="C9" s="117" t="str">
        <f>Bodování!$C$19</f>
        <v>ZŠ Heřmanova Huť</v>
      </c>
      <c r="D9" s="118">
        <f>Bodování!$F22</f>
        <v>1279</v>
      </c>
      <c r="E9" s="119">
        <f>Bodování!H22</f>
        <v>9.5</v>
      </c>
      <c r="F9" s="128">
        <f>Bodování!$J22</f>
        <v>2</v>
      </c>
      <c r="G9" s="129" t="s">
        <v>24</v>
      </c>
      <c r="H9" s="130">
        <f>Bodování!$L22</f>
        <v>6.9</v>
      </c>
      <c r="I9" s="131">
        <f>Bodování!$N22</f>
        <v>120</v>
      </c>
      <c r="J9" s="131">
        <f>Bodování!$P22</f>
        <v>0</v>
      </c>
      <c r="K9" s="132">
        <f>Bodování!$R22</f>
        <v>23.82</v>
      </c>
    </row>
    <row r="10" spans="1:11" ht="15" customHeight="1">
      <c r="A10" s="115">
        <v>6</v>
      </c>
      <c r="B10" s="116" t="str">
        <f>Bodování!$C24</f>
        <v>Marcela Křížová</v>
      </c>
      <c r="C10" s="117" t="str">
        <f>Bodování!$C$19</f>
        <v>ZŠ Heřmanova Huť</v>
      </c>
      <c r="D10" s="118">
        <f>Bodování!$F24</f>
        <v>1250</v>
      </c>
      <c r="E10" s="119">
        <f>Bodování!H24</f>
        <v>9.5</v>
      </c>
      <c r="F10" s="13">
        <f>Bodování!$J24</f>
        <v>2</v>
      </c>
      <c r="G10" s="18" t="s">
        <v>24</v>
      </c>
      <c r="H10" s="19">
        <f>Bodování!$L24</f>
        <v>11.8</v>
      </c>
      <c r="I10" s="131">
        <f>Bodování!$N24</f>
        <v>115</v>
      </c>
      <c r="J10" s="131">
        <f>Bodování!$P24</f>
        <v>0</v>
      </c>
      <c r="K10" s="132">
        <f>Bodování!$R24</f>
        <v>30.69</v>
      </c>
    </row>
    <row r="11" spans="1:11" ht="15" customHeight="1">
      <c r="A11" s="115">
        <v>7</v>
      </c>
      <c r="B11" s="116" t="str">
        <f>Bodování!$C7</f>
        <v>Klára Buňková</v>
      </c>
      <c r="C11" s="117" t="str">
        <f>Bodování!$C$5</f>
        <v>ZŠ Kralovice</v>
      </c>
      <c r="D11" s="118">
        <f>Bodování!$F7</f>
        <v>1196</v>
      </c>
      <c r="E11" s="119">
        <f>Bodování!H7</f>
        <v>9.6</v>
      </c>
      <c r="F11" s="128">
        <f>Bodování!$J7</f>
        <v>2</v>
      </c>
      <c r="G11" s="129" t="s">
        <v>24</v>
      </c>
      <c r="H11" s="130">
        <f>Bodování!$L7</f>
        <v>10.4</v>
      </c>
      <c r="I11" s="131">
        <f>Bodování!$N7</f>
        <v>0</v>
      </c>
      <c r="J11" s="131">
        <f>Bodování!$P7</f>
        <v>352</v>
      </c>
      <c r="K11" s="132">
        <f>Bodování!$R7</f>
        <v>31.8</v>
      </c>
    </row>
    <row r="12" spans="1:11" ht="15" customHeight="1">
      <c r="A12" s="115">
        <v>8</v>
      </c>
      <c r="B12" s="116" t="str">
        <f>Bodování!$C17</f>
        <v>Tereza Dáňová</v>
      </c>
      <c r="C12" s="117" t="str">
        <f>Bodování!$C$12</f>
        <v>ZŠ Zruč-Senec</v>
      </c>
      <c r="D12" s="118">
        <f>Bodování!$F17</f>
        <v>1178</v>
      </c>
      <c r="E12" s="119">
        <f>Bodování!H17</f>
        <v>9.5</v>
      </c>
      <c r="F12" s="13">
        <f>Bodování!$J17</f>
        <v>2</v>
      </c>
      <c r="G12" s="18" t="s">
        <v>24</v>
      </c>
      <c r="H12" s="19">
        <f>Bodování!$L17</f>
        <v>9.1</v>
      </c>
      <c r="I12" s="131">
        <f>Bodování!$N17</f>
        <v>0</v>
      </c>
      <c r="J12" s="131">
        <f>Bodování!$P17</f>
        <v>360</v>
      </c>
      <c r="K12" s="132">
        <f>Bodování!$R17</f>
        <v>25.6</v>
      </c>
    </row>
    <row r="13" spans="1:11" ht="15" customHeight="1">
      <c r="A13" s="115">
        <v>9</v>
      </c>
      <c r="B13" s="116" t="str">
        <f>Bodování!$C23</f>
        <v>Hana Ježková</v>
      </c>
      <c r="C13" s="117" t="str">
        <f>Bodování!$C$19</f>
        <v>ZŠ Heřmanova Huť</v>
      </c>
      <c r="D13" s="118">
        <f>Bodování!$F23</f>
        <v>1163</v>
      </c>
      <c r="E13" s="119">
        <f>Bodování!H23</f>
        <v>10.1</v>
      </c>
      <c r="F13" s="128">
        <f>Bodování!$J23</f>
        <v>2</v>
      </c>
      <c r="G13" s="129" t="s">
        <v>24</v>
      </c>
      <c r="H13" s="130">
        <f>Bodování!$L23</f>
        <v>4.5</v>
      </c>
      <c r="I13" s="131">
        <f>Bodování!$N23</f>
        <v>0</v>
      </c>
      <c r="J13" s="131">
        <f>Bodování!$P23</f>
        <v>347</v>
      </c>
      <c r="K13" s="132">
        <f>Bodování!$R23</f>
        <v>31.64</v>
      </c>
    </row>
    <row r="14" spans="1:11" ht="15" customHeight="1">
      <c r="A14" s="115">
        <v>10</v>
      </c>
      <c r="B14" s="116" t="str">
        <f>Bodování!$C10</f>
        <v>Dana Šišková</v>
      </c>
      <c r="C14" s="117" t="str">
        <f>Bodování!$C$5</f>
        <v>ZŠ Kralovice</v>
      </c>
      <c r="D14" s="118">
        <f>Bodování!$F10</f>
        <v>1124</v>
      </c>
      <c r="E14" s="119">
        <f>Bodování!H10</f>
        <v>9.3</v>
      </c>
      <c r="F14" s="13">
        <f>Bodování!$J10</f>
        <v>2</v>
      </c>
      <c r="G14" s="18" t="s">
        <v>24</v>
      </c>
      <c r="H14" s="19">
        <f>Bodování!$L10</f>
        <v>18.3</v>
      </c>
      <c r="I14" s="131">
        <f>Bodování!$N10</f>
        <v>105</v>
      </c>
      <c r="J14" s="131">
        <f>Bodování!$P10</f>
        <v>0</v>
      </c>
      <c r="K14" s="132">
        <f>Bodování!$R10</f>
        <v>30.05</v>
      </c>
    </row>
    <row r="15" spans="1:11" ht="15" customHeight="1">
      <c r="A15" s="115">
        <v>11</v>
      </c>
      <c r="B15" s="116" t="str">
        <f>Bodování!$C13</f>
        <v>Petra Šafránková</v>
      </c>
      <c r="C15" s="117" t="str">
        <f>Bodování!$C$12</f>
        <v>ZŠ Zruč-Senec</v>
      </c>
      <c r="D15" s="118">
        <f>Bodování!$F13</f>
        <v>1040</v>
      </c>
      <c r="E15" s="119">
        <f>Bodování!H13</f>
        <v>9.9</v>
      </c>
      <c r="F15" s="128">
        <f>Bodování!$J13</f>
        <v>2</v>
      </c>
      <c r="G15" s="129" t="s">
        <v>24</v>
      </c>
      <c r="H15" s="130">
        <f>Bodování!$L13</f>
        <v>36.3</v>
      </c>
      <c r="I15" s="131">
        <f>Bodování!$N13</f>
        <v>0</v>
      </c>
      <c r="J15" s="131">
        <f>Bodování!$P13</f>
        <v>352</v>
      </c>
      <c r="K15" s="132">
        <f>Bodování!$R13</f>
        <v>45.09</v>
      </c>
    </row>
    <row r="16" spans="1:11" ht="15" customHeight="1">
      <c r="A16" s="115">
        <v>12</v>
      </c>
      <c r="B16" s="116" t="str">
        <f>Bodování!$C30</f>
        <v>Zdeňka Krejčová</v>
      </c>
      <c r="C16" s="117" t="str">
        <f>Bodování!$C$26</f>
        <v>ZŠ Plasy</v>
      </c>
      <c r="D16" s="118">
        <f>Bodování!$F30</f>
        <v>1029</v>
      </c>
      <c r="E16" s="119">
        <f>Bodování!H30</f>
        <v>9.9</v>
      </c>
      <c r="F16" s="13">
        <f>Bodování!$J30</f>
        <v>2</v>
      </c>
      <c r="G16" s="18" t="s">
        <v>24</v>
      </c>
      <c r="H16" s="19">
        <f>Bodování!$L30</f>
        <v>21.4</v>
      </c>
      <c r="I16" s="131">
        <f>Bodování!$N30</f>
        <v>110</v>
      </c>
      <c r="J16" s="131">
        <f>Bodování!$P30</f>
        <v>0</v>
      </c>
      <c r="K16" s="132">
        <f>Bodování!$R30</f>
        <v>31.94</v>
      </c>
    </row>
    <row r="17" spans="1:11" ht="15" customHeight="1">
      <c r="A17" s="115">
        <v>13</v>
      </c>
      <c r="B17" s="116" t="str">
        <f>Bodování!$C36</f>
        <v>Kateřina Motisová</v>
      </c>
      <c r="C17" s="117" t="str">
        <f>Bodování!$C$33</f>
        <v>Gymnázium Plasy</v>
      </c>
      <c r="D17" s="118">
        <f>Bodování!$F36</f>
        <v>1011</v>
      </c>
      <c r="E17" s="119">
        <f>Bodování!H36</f>
        <v>9.3</v>
      </c>
      <c r="F17" s="128">
        <f>Bodování!$J36</f>
        <v>2</v>
      </c>
      <c r="G17" s="129" t="s">
        <v>24</v>
      </c>
      <c r="H17" s="130">
        <f>Bodování!$L36</f>
        <v>16.5</v>
      </c>
      <c r="I17" s="131">
        <f>Bodování!$N36</f>
        <v>0</v>
      </c>
      <c r="J17" s="131">
        <f>Bodování!$P36</f>
        <v>350</v>
      </c>
      <c r="K17" s="132">
        <f>Bodování!$R36</f>
        <v>16.56</v>
      </c>
    </row>
    <row r="18" spans="1:11" ht="15" customHeight="1">
      <c r="A18" s="115">
        <v>14</v>
      </c>
      <c r="B18" s="116" t="str">
        <f>Bodování!$C48</f>
        <v>Daniela Kubísková</v>
      </c>
      <c r="C18" s="117" t="str">
        <f>Bodování!$C$47</f>
        <v>ZŠ Dolní Bělá</v>
      </c>
      <c r="D18" s="118">
        <f>Bodování!$F48</f>
        <v>983</v>
      </c>
      <c r="E18" s="119">
        <f>Bodování!H48</f>
        <v>10.1</v>
      </c>
      <c r="F18" s="13">
        <f>Bodování!$J48</f>
        <v>2</v>
      </c>
      <c r="G18" s="18" t="s">
        <v>24</v>
      </c>
      <c r="H18" s="19">
        <f>Bodování!$L48</f>
        <v>29.5</v>
      </c>
      <c r="I18" s="131">
        <f>Bodování!$N48</f>
        <v>115</v>
      </c>
      <c r="J18" s="131">
        <f>Bodování!$P48</f>
        <v>0</v>
      </c>
      <c r="K18" s="132">
        <f>Bodování!$R48</f>
        <v>34.1</v>
      </c>
    </row>
    <row r="19" spans="1:11" ht="15" customHeight="1">
      <c r="A19" s="115">
        <v>15</v>
      </c>
      <c r="B19" s="116" t="str">
        <f>Bodování!$C28</f>
        <v>Jana Alexandrovičová</v>
      </c>
      <c r="C19" s="117" t="str">
        <f>Bodování!$C$26</f>
        <v>ZŠ Plasy</v>
      </c>
      <c r="D19" s="118">
        <f>Bodování!$F28</f>
        <v>980</v>
      </c>
      <c r="E19" s="119">
        <f>Bodování!H28</f>
        <v>9.9</v>
      </c>
      <c r="F19" s="128">
        <f>Bodování!$J28</f>
        <v>2</v>
      </c>
      <c r="G19" s="129" t="s">
        <v>24</v>
      </c>
      <c r="H19" s="130">
        <f>Bodování!$L28</f>
        <v>24.2</v>
      </c>
      <c r="I19" s="131">
        <f>Bodování!$N28</f>
        <v>110</v>
      </c>
      <c r="J19" s="131">
        <f>Bodování!$P28</f>
        <v>0</v>
      </c>
      <c r="K19" s="132">
        <f>Bodování!$R28</f>
        <v>30.19</v>
      </c>
    </row>
    <row r="20" spans="1:11" ht="15" customHeight="1">
      <c r="A20" s="133">
        <v>15</v>
      </c>
      <c r="B20" s="134" t="str">
        <f>Bodování!$C42</f>
        <v>Lenka Trchová</v>
      </c>
      <c r="C20" s="135" t="str">
        <f>Bodování!$C$40</f>
        <v>ZŠ Horní Bříza</v>
      </c>
      <c r="D20" s="136">
        <f>Bodování!$F42</f>
        <v>980</v>
      </c>
      <c r="E20" s="137">
        <f>Bodování!H42</f>
        <v>9.5</v>
      </c>
      <c r="F20" s="138">
        <f>Bodování!$J42</f>
        <v>2</v>
      </c>
      <c r="G20" s="139" t="s">
        <v>24</v>
      </c>
      <c r="H20" s="140">
        <f>Bodování!$L42</f>
        <v>23</v>
      </c>
      <c r="I20" s="141">
        <f>Bodování!$N42</f>
        <v>0</v>
      </c>
      <c r="J20" s="141">
        <f>Bodování!$P42</f>
        <v>321</v>
      </c>
      <c r="K20" s="142">
        <f>Bodování!$R42</f>
        <v>28.76</v>
      </c>
    </row>
    <row r="21" spans="1:11" ht="15" customHeight="1">
      <c r="A21" s="115">
        <v>17</v>
      </c>
      <c r="B21" s="116" t="str">
        <f>Bodování!$C35</f>
        <v>Lucie Benešová</v>
      </c>
      <c r="C21" s="117" t="str">
        <f>Bodování!$C$33</f>
        <v>Gymnázium Plasy</v>
      </c>
      <c r="D21" s="118">
        <f>Bodování!$F35</f>
        <v>976</v>
      </c>
      <c r="E21" s="119">
        <f>Bodování!H35</f>
        <v>10.1</v>
      </c>
      <c r="F21" s="128">
        <f>Bodování!$J35</f>
        <v>2</v>
      </c>
      <c r="G21" s="129" t="s">
        <v>24</v>
      </c>
      <c r="H21" s="130">
        <f>Bodování!$L35</f>
        <v>23.5</v>
      </c>
      <c r="I21" s="131">
        <f>Bodování!$N35</f>
        <v>115</v>
      </c>
      <c r="J21" s="131">
        <f>Bodování!$P35</f>
        <v>0</v>
      </c>
      <c r="K21" s="132">
        <f>Bodování!$R35</f>
        <v>28.73</v>
      </c>
    </row>
    <row r="22" spans="1:11" ht="15" customHeight="1">
      <c r="A22" s="133">
        <v>18</v>
      </c>
      <c r="B22" s="134" t="str">
        <f>Bodování!$C44</f>
        <v>Iveta Rozumná</v>
      </c>
      <c r="C22" s="135" t="str">
        <f>Bodování!$C$40</f>
        <v>ZŠ Horní Bříza</v>
      </c>
      <c r="D22" s="136">
        <f>Bodování!$F44</f>
        <v>969</v>
      </c>
      <c r="E22" s="137">
        <f>Bodování!H44</f>
        <v>10.1</v>
      </c>
      <c r="F22" s="138">
        <f>Bodování!$J44</f>
        <v>2</v>
      </c>
      <c r="G22" s="139" t="s">
        <v>24</v>
      </c>
      <c r="H22" s="140">
        <f>Bodování!$L44</f>
        <v>27.4</v>
      </c>
      <c r="I22" s="141">
        <f>Bodování!$N44</f>
        <v>115</v>
      </c>
      <c r="J22" s="141">
        <f>Bodování!$P44</f>
        <v>0</v>
      </c>
      <c r="K22" s="142">
        <f>Bodování!$R44</f>
        <v>31.4</v>
      </c>
    </row>
    <row r="23" spans="1:11" ht="15" customHeight="1">
      <c r="A23" s="115">
        <v>19</v>
      </c>
      <c r="B23" s="116" t="str">
        <f>Bodování!$C34</f>
        <v>Martina Lišková</v>
      </c>
      <c r="C23" s="117" t="str">
        <f>Bodování!$C$33</f>
        <v>Gymnázium Plasy</v>
      </c>
      <c r="D23" s="118">
        <f>Bodování!$F34</f>
        <v>959</v>
      </c>
      <c r="E23" s="119">
        <f>Bodování!H34</f>
        <v>10.2</v>
      </c>
      <c r="F23" s="128">
        <f>Bodování!$J34</f>
        <v>2</v>
      </c>
      <c r="G23" s="129" t="s">
        <v>24</v>
      </c>
      <c r="H23" s="130">
        <f>Bodování!$L34</f>
        <v>23</v>
      </c>
      <c r="I23" s="131">
        <f>Bodování!$N34</f>
        <v>115</v>
      </c>
      <c r="J23" s="131">
        <f>Bodování!$P34</f>
        <v>0</v>
      </c>
      <c r="K23" s="132">
        <f>Bodování!$R34</f>
        <v>28.39</v>
      </c>
    </row>
    <row r="24" spans="1:11" ht="15" customHeight="1">
      <c r="A24" s="133">
        <v>20</v>
      </c>
      <c r="B24" s="134" t="str">
        <f>Bodování!$C45</f>
        <v>Karolína Raichová</v>
      </c>
      <c r="C24" s="135" t="str">
        <f>Bodování!$C$40</f>
        <v>ZŠ Horní Bříza</v>
      </c>
      <c r="D24" s="136">
        <f>Bodování!$F45</f>
        <v>914</v>
      </c>
      <c r="E24" s="137">
        <f>Bodování!H45</f>
        <v>10.2</v>
      </c>
      <c r="F24" s="138">
        <f>Bodování!$J45</f>
        <v>2</v>
      </c>
      <c r="G24" s="139" t="s">
        <v>24</v>
      </c>
      <c r="H24" s="140">
        <f>Bodování!$L45</f>
        <v>24.1</v>
      </c>
      <c r="I24" s="141">
        <f>Bodování!$N45</f>
        <v>0</v>
      </c>
      <c r="J24" s="141">
        <f>Bodování!$P45</f>
        <v>355</v>
      </c>
      <c r="K24" s="142">
        <f>Bodování!$R45</f>
        <v>30.32</v>
      </c>
    </row>
    <row r="25" spans="1:11" ht="15" customHeight="1">
      <c r="A25" s="115">
        <v>21</v>
      </c>
      <c r="B25" s="116" t="str">
        <f>Bodování!$C27</f>
        <v>Kristýna Opičková</v>
      </c>
      <c r="C25" s="117" t="str">
        <f>Bodování!$C$26</f>
        <v>ZŠ Plasy</v>
      </c>
      <c r="D25" s="118">
        <f>Bodování!$F27</f>
        <v>885</v>
      </c>
      <c r="E25" s="119">
        <f>Bodování!H27</f>
        <v>10.1</v>
      </c>
      <c r="F25" s="128">
        <f>Bodování!$J27</f>
        <v>2</v>
      </c>
      <c r="G25" s="129" t="s">
        <v>24</v>
      </c>
      <c r="H25" s="130">
        <f>Bodování!$L27</f>
        <v>9.6</v>
      </c>
      <c r="I25" s="131">
        <f>Bodování!$N27</f>
        <v>0</v>
      </c>
      <c r="J25" s="131">
        <f>Bodování!$P27</f>
        <v>288</v>
      </c>
      <c r="K25" s="132">
        <f>Bodování!$R27</f>
        <v>22.67</v>
      </c>
    </row>
    <row r="26" spans="1:11" ht="15" customHeight="1">
      <c r="A26" s="115">
        <v>22</v>
      </c>
      <c r="B26" s="116" t="str">
        <f>Bodování!$C29</f>
        <v>Dominika Antošová</v>
      </c>
      <c r="C26" s="117" t="str">
        <f>Bodování!$C$26</f>
        <v>ZŠ Plasy</v>
      </c>
      <c r="D26" s="118">
        <f>Bodování!$F29</f>
        <v>876</v>
      </c>
      <c r="E26" s="119">
        <f>Bodování!H29</f>
        <v>10</v>
      </c>
      <c r="F26" s="13">
        <f>Bodování!$J29</f>
        <v>2</v>
      </c>
      <c r="G26" s="18" t="s">
        <v>24</v>
      </c>
      <c r="H26" s="19">
        <f>Bodování!$L29</f>
        <v>23.2</v>
      </c>
      <c r="I26" s="131">
        <f>Bodování!$N29</f>
        <v>0</v>
      </c>
      <c r="J26" s="131">
        <f>Bodování!$P29</f>
        <v>338</v>
      </c>
      <c r="K26" s="132">
        <f>Bodování!$R29</f>
        <v>26.01</v>
      </c>
    </row>
    <row r="27" spans="1:11" ht="15" customHeight="1">
      <c r="A27" s="115">
        <v>23</v>
      </c>
      <c r="B27" s="116" t="str">
        <f>Bodování!$C14</f>
        <v>Dominika Houšková</v>
      </c>
      <c r="C27" s="117" t="str">
        <f>Bodování!$C$12</f>
        <v>ZŠ Zruč-Senec</v>
      </c>
      <c r="D27" s="118">
        <f>Bodování!$F14</f>
        <v>837</v>
      </c>
      <c r="E27" s="119">
        <f>Bodování!H14</f>
        <v>10.2</v>
      </c>
      <c r="F27" s="128">
        <f>Bodování!$J14</f>
        <v>2</v>
      </c>
      <c r="G27" s="129" t="s">
        <v>24</v>
      </c>
      <c r="H27" s="130">
        <f>Bodování!$L14</f>
        <v>27.8</v>
      </c>
      <c r="I27" s="131">
        <f>Bodování!$N14</f>
        <v>105</v>
      </c>
      <c r="J27" s="131">
        <f>Bodování!$P14</f>
        <v>0</v>
      </c>
      <c r="K27" s="132">
        <f>Bodování!$R14</f>
        <v>29.25</v>
      </c>
    </row>
    <row r="28" spans="1:11" ht="15" customHeight="1">
      <c r="A28" s="115">
        <v>24</v>
      </c>
      <c r="B28" s="116" t="str">
        <f>Bodování!$C37</f>
        <v>Michaela Šmídová</v>
      </c>
      <c r="C28" s="117" t="str">
        <f>Bodování!$C$33</f>
        <v>Gymnázium Plasy</v>
      </c>
      <c r="D28" s="118">
        <f>Bodování!$F37</f>
        <v>813</v>
      </c>
      <c r="E28" s="119">
        <f>Bodování!H37</f>
        <v>9.7</v>
      </c>
      <c r="F28" s="13">
        <f>Bodování!$J37</f>
        <v>2</v>
      </c>
      <c r="G28" s="18" t="s">
        <v>24</v>
      </c>
      <c r="H28" s="19">
        <f>Bodování!$L37</f>
        <v>15.1</v>
      </c>
      <c r="I28" s="131">
        <f>Bodování!$N37</f>
        <v>0</v>
      </c>
      <c r="J28" s="131">
        <f>Bodování!$P37</f>
        <v>285</v>
      </c>
      <c r="K28" s="132">
        <f>Bodování!$R37</f>
        <v>15.58</v>
      </c>
    </row>
    <row r="29" spans="1:11" ht="15" customHeight="1">
      <c r="A29" s="115">
        <v>25</v>
      </c>
      <c r="B29" s="116" t="str">
        <f>Bodování!$C31</f>
        <v>Lucie Kovaříková</v>
      </c>
      <c r="C29" s="117" t="str">
        <f>Bodování!$C$26</f>
        <v>ZŠ Plasy</v>
      </c>
      <c r="D29" s="118">
        <f>Bodování!$F31</f>
        <v>805</v>
      </c>
      <c r="E29" s="119">
        <f>Bodování!H31</f>
        <v>10.1</v>
      </c>
      <c r="F29" s="128">
        <f>Bodování!$J31</f>
        <v>2</v>
      </c>
      <c r="G29" s="129" t="s">
        <v>24</v>
      </c>
      <c r="H29" s="130">
        <f>Bodování!$L31</f>
        <v>36</v>
      </c>
      <c r="I29" s="131">
        <f>Bodování!$N31</f>
        <v>0</v>
      </c>
      <c r="J29" s="131">
        <f>Bodování!$P31</f>
        <v>307</v>
      </c>
      <c r="K29" s="132">
        <f>Bodování!$R31</f>
        <v>35.8</v>
      </c>
    </row>
    <row r="30" spans="1:11" ht="15" customHeight="1">
      <c r="A30" s="115">
        <v>26</v>
      </c>
      <c r="B30" s="116" t="str">
        <f>Bodování!$C16</f>
        <v>Aneta Rumlová</v>
      </c>
      <c r="C30" s="117" t="str">
        <f>Bodování!$C$12</f>
        <v>ZŠ Zruč-Senec</v>
      </c>
      <c r="D30" s="118">
        <f>Bodování!$F16</f>
        <v>794</v>
      </c>
      <c r="E30" s="119">
        <f>Bodování!H16</f>
        <v>10</v>
      </c>
      <c r="F30" s="13">
        <f>Bodování!$J16</f>
        <v>2</v>
      </c>
      <c r="G30" s="18" t="s">
        <v>24</v>
      </c>
      <c r="H30" s="19">
        <f>Bodování!$L16</f>
        <v>38.2</v>
      </c>
      <c r="I30" s="131">
        <f>Bodování!$N16</f>
        <v>0</v>
      </c>
      <c r="J30" s="131">
        <f>Bodování!$P16</f>
        <v>345</v>
      </c>
      <c r="K30" s="132">
        <f>Bodování!$R16</f>
        <v>28.58</v>
      </c>
    </row>
    <row r="31" spans="1:11" ht="15" customHeight="1">
      <c r="A31" s="115">
        <v>27</v>
      </c>
      <c r="B31" s="116" t="str">
        <f>Bodování!$C21</f>
        <v>Ilona Mudrová</v>
      </c>
      <c r="C31" s="117" t="str">
        <f>Bodování!$C$19</f>
        <v>ZŠ Heřmanova Huť</v>
      </c>
      <c r="D31" s="118">
        <f>Bodování!$F21</f>
        <v>754</v>
      </c>
      <c r="E31" s="119">
        <f>Bodování!H21</f>
        <v>10.3</v>
      </c>
      <c r="F31" s="128">
        <f>Bodování!$J21</f>
        <v>2</v>
      </c>
      <c r="G31" s="129" t="s">
        <v>24</v>
      </c>
      <c r="H31" s="130">
        <f>Bodování!$L21</f>
        <v>26.8</v>
      </c>
      <c r="I31" s="131">
        <f>Bodování!$N21</f>
        <v>0</v>
      </c>
      <c r="J31" s="131">
        <f>Bodování!$P21</f>
        <v>300</v>
      </c>
      <c r="K31" s="132">
        <f>Bodování!$R21</f>
        <v>29.12</v>
      </c>
    </row>
    <row r="32" spans="1:11" ht="15" customHeight="1">
      <c r="A32" s="133">
        <v>28</v>
      </c>
      <c r="B32" s="134" t="str">
        <f>Bodování!$C41</f>
        <v>Barbora Zelenková</v>
      </c>
      <c r="C32" s="135" t="str">
        <f>Bodování!$C$40</f>
        <v>ZŠ Horní Bříza</v>
      </c>
      <c r="D32" s="136">
        <f>Bodování!$F41</f>
        <v>745</v>
      </c>
      <c r="E32" s="137">
        <f>Bodování!H41</f>
        <v>10.5</v>
      </c>
      <c r="F32" s="138">
        <f>Bodování!$J41</f>
        <v>2</v>
      </c>
      <c r="G32" s="139" t="s">
        <v>24</v>
      </c>
      <c r="H32" s="140">
        <f>Bodování!$L41</f>
        <v>37.3</v>
      </c>
      <c r="I32" s="141">
        <f>Bodování!$N41</f>
        <v>115</v>
      </c>
      <c r="J32" s="141">
        <f>Bodování!$P41</f>
        <v>0</v>
      </c>
      <c r="K32" s="142">
        <f>Bodování!$R41</f>
        <v>24.83</v>
      </c>
    </row>
    <row r="33" spans="1:11" ht="15" customHeight="1">
      <c r="A33" s="133">
        <v>29</v>
      </c>
      <c r="B33" s="134" t="str">
        <f>Bodování!$C43</f>
        <v>Adéla Srpová</v>
      </c>
      <c r="C33" s="135" t="str">
        <f>Bodování!$C$40</f>
        <v>ZŠ Horní Bříza</v>
      </c>
      <c r="D33" s="136">
        <f>Bodování!$F43</f>
        <v>723</v>
      </c>
      <c r="E33" s="137">
        <f>Bodování!H43</f>
        <v>9.1</v>
      </c>
      <c r="F33" s="143">
        <f>Bodování!$J43</f>
        <v>0</v>
      </c>
      <c r="G33" s="144" t="s">
        <v>24</v>
      </c>
      <c r="H33" s="145">
        <f>Bodování!$L43</f>
        <v>0</v>
      </c>
      <c r="I33" s="141">
        <f>Bodování!$N43</f>
        <v>0</v>
      </c>
      <c r="J33" s="141">
        <f>Bodování!$P43</f>
        <v>304</v>
      </c>
      <c r="K33" s="142">
        <f>Bodování!$R43</f>
        <v>20.53</v>
      </c>
    </row>
    <row r="34" spans="1:11" ht="15" customHeight="1">
      <c r="A34" s="115">
        <v>30</v>
      </c>
      <c r="B34" s="116" t="str">
        <f>Bodování!$C49</f>
        <v>Jaroslava Rozhoňová</v>
      </c>
      <c r="C34" s="117" t="str">
        <f>Bodování!$C$47</f>
        <v>ZŠ Dolní Bělá</v>
      </c>
      <c r="D34" s="118">
        <f>Bodování!$F49</f>
        <v>717</v>
      </c>
      <c r="E34" s="119">
        <f>Bodování!H49</f>
        <v>10.5</v>
      </c>
      <c r="F34" s="13">
        <f>Bodování!$J49</f>
        <v>2</v>
      </c>
      <c r="G34" s="18" t="s">
        <v>24</v>
      </c>
      <c r="H34" s="19">
        <f>Bodování!$L49</f>
        <v>50.3</v>
      </c>
      <c r="I34" s="131">
        <f>Bodování!$N49</f>
        <v>115</v>
      </c>
      <c r="J34" s="131">
        <f>Bodování!$P49</f>
        <v>0</v>
      </c>
      <c r="K34" s="132">
        <f>Bodování!$R49</f>
        <v>28.6</v>
      </c>
    </row>
    <row r="35" spans="1:11" ht="15" customHeight="1">
      <c r="A35" s="115">
        <v>31</v>
      </c>
      <c r="B35" s="116" t="str">
        <f>Bodování!$C20</f>
        <v>Simona Šlehofrová</v>
      </c>
      <c r="C35" s="117" t="str">
        <f>Bodování!$C$19</f>
        <v>ZŠ Heřmanova Huť</v>
      </c>
      <c r="D35" s="118">
        <f>Bodování!$F20</f>
        <v>655</v>
      </c>
      <c r="E35" s="119">
        <f>Bodování!H20</f>
        <v>10.6</v>
      </c>
      <c r="F35" s="128">
        <f>Bodování!$J20</f>
        <v>2</v>
      </c>
      <c r="G35" s="129" t="s">
        <v>24</v>
      </c>
      <c r="H35" s="130">
        <f>Bodování!$L20</f>
        <v>16.4</v>
      </c>
      <c r="I35" s="131">
        <f>Bodování!$N20</f>
        <v>0</v>
      </c>
      <c r="J35" s="131">
        <f>Bodování!$P20</f>
        <v>270</v>
      </c>
      <c r="K35" s="132">
        <f>Bodování!$R20</f>
        <v>19.54</v>
      </c>
    </row>
    <row r="36" spans="1:11" ht="15" customHeight="1">
      <c r="A36" s="115">
        <v>32</v>
      </c>
      <c r="B36" s="116" t="str">
        <f>Bodování!$C52</f>
        <v>Eliška Janouškovcová</v>
      </c>
      <c r="C36" s="117" t="str">
        <f>Bodování!$C$47</f>
        <v>ZŠ Dolní Bělá</v>
      </c>
      <c r="D36" s="118">
        <f>Bodování!$F52</f>
        <v>647</v>
      </c>
      <c r="E36" s="119">
        <f>Bodování!H52</f>
        <v>10.4</v>
      </c>
      <c r="F36" s="13">
        <f>Bodování!$J52</f>
        <v>2</v>
      </c>
      <c r="G36" s="18" t="s">
        <v>24</v>
      </c>
      <c r="H36" s="19">
        <f>Bodování!$L52</f>
        <v>32.2</v>
      </c>
      <c r="I36" s="131">
        <f>Bodování!$N52</f>
        <v>0</v>
      </c>
      <c r="J36" s="131">
        <f>Bodování!$P52</f>
        <v>269</v>
      </c>
      <c r="K36" s="132">
        <f>Bodování!$R52</f>
        <v>29.5</v>
      </c>
    </row>
    <row r="37" spans="1:11" ht="15" customHeight="1">
      <c r="A37" s="115">
        <v>33</v>
      </c>
      <c r="B37" s="116" t="str">
        <f>Bodování!$C50</f>
        <v>Ladislava Krausová</v>
      </c>
      <c r="C37" s="117" t="str">
        <f>Bodování!$C$47</f>
        <v>ZŠ Dolní Bělá</v>
      </c>
      <c r="D37" s="118">
        <f>Bodování!$F50</f>
        <v>620</v>
      </c>
      <c r="E37" s="119">
        <f>Bodování!H50</f>
        <v>10.4</v>
      </c>
      <c r="F37" s="128">
        <f>Bodování!$J50</f>
        <v>2</v>
      </c>
      <c r="G37" s="129" t="s">
        <v>24</v>
      </c>
      <c r="H37" s="130">
        <f>Bodování!$L50</f>
        <v>42.2</v>
      </c>
      <c r="I37" s="131">
        <f>Bodování!$N50</f>
        <v>0</v>
      </c>
      <c r="J37" s="131">
        <f>Bodování!$P50</f>
        <v>322</v>
      </c>
      <c r="K37" s="132">
        <f>Bodování!$R50</f>
        <v>25.67</v>
      </c>
    </row>
    <row r="38" spans="1:11" ht="15" customHeight="1">
      <c r="A38" s="115">
        <v>34</v>
      </c>
      <c r="B38" s="116" t="str">
        <f>Bodování!$C51</f>
        <v>Simona Vajzová</v>
      </c>
      <c r="C38" s="117" t="str">
        <f>Bodování!$C$47</f>
        <v>ZŠ Dolní Bělá</v>
      </c>
      <c r="D38" s="118">
        <f>Bodování!$F51</f>
        <v>482</v>
      </c>
      <c r="E38" s="119">
        <f>Bodování!H51</f>
        <v>11.3</v>
      </c>
      <c r="F38" s="128">
        <f>Bodování!$J51</f>
        <v>2</v>
      </c>
      <c r="G38" s="129" t="s">
        <v>24</v>
      </c>
      <c r="H38" s="130">
        <f>Bodování!$L51</f>
        <v>36.1</v>
      </c>
      <c r="I38" s="131">
        <f>Bodování!$N51</f>
        <v>0</v>
      </c>
      <c r="J38" s="131">
        <f>Bodování!$P51</f>
        <v>302</v>
      </c>
      <c r="K38" s="132">
        <f>Bodování!$R51</f>
        <v>24.43</v>
      </c>
    </row>
    <row r="39" ht="13.5" customHeight="1"/>
  </sheetData>
  <sheetProtection/>
  <mergeCells count="2">
    <mergeCell ref="F4:H4"/>
    <mergeCell ref="A3:K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Šebelka</dc:creator>
  <cp:keywords/>
  <dc:description/>
  <cp:lastModifiedBy>Karel Matějovic</cp:lastModifiedBy>
  <cp:lastPrinted>2011-05-10T20:43:18Z</cp:lastPrinted>
  <dcterms:created xsi:type="dcterms:W3CDTF">2004-05-04T09:41:28Z</dcterms:created>
  <dcterms:modified xsi:type="dcterms:W3CDTF">2011-05-10T20:44:37Z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-1464874129</vt:i4>
  </property>
  <property fmtid="{D5CDD505-2E9C-101B-9397-08002B2CF9AE}" pid="3" name="_EmailSubject">
    <vt:lpwstr>Atletický čtyřboj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